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oneg\Documents\2015 Consulting\TSGAC\TSGAC 2015 -Yr 3\Webinars and Website   2014-15\Cost Sharing Protections  July 2015\Sponsorship Fin Eval Template\"/>
    </mc:Choice>
  </mc:AlternateContent>
  <bookViews>
    <workbookView xWindow="0" yWindow="0" windowWidth="6444" windowHeight="5388"/>
  </bookViews>
  <sheets>
    <sheet name="Instructions" sheetId="2" r:id="rId1"/>
    <sheet name="ROI Template" sheetId="1" r:id="rId2"/>
    <sheet name="ROI Template-LOCKED" sheetId="5" r:id="rId3"/>
    <sheet name="Sheet1" sheetId="3" r:id="rId4"/>
  </sheets>
  <definedNames>
    <definedName name="_xlnm.Print_Area" localSheetId="0">Instructions!$A$1:$D$86</definedName>
    <definedName name="Z_B994AD4C_FB02_45D3_BAF5_9093A09C6000_.wvu.Rows" localSheetId="1" hidden="1">'ROI Template'!$21:$21</definedName>
    <definedName name="Z_B994AD4C_FB02_45D3_BAF5_9093A09C6000_.wvu.Rows" localSheetId="2" hidden="1">'ROI Template-LOCKED'!$21:$21</definedName>
  </definedNames>
  <calcPr calcId="152511"/>
  <customWorkbookViews>
    <customWorkbookView name="Josh - Personal View" guid="{B994AD4C-FB02-45D3-BAF5-9093A09C6000}" mergeInterval="0" personalView="1" xWindow="10" yWindow="32" windowWidth="1243" windowHeight="497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5" l="1"/>
  <c r="P22" i="5"/>
  <c r="L22" i="5"/>
  <c r="L20" i="5" s="1"/>
  <c r="H22" i="5"/>
  <c r="G22" i="5"/>
  <c r="O20" i="5"/>
  <c r="M20" i="5"/>
  <c r="K20" i="5"/>
  <c r="N20" i="5" s="1"/>
  <c r="I20" i="5"/>
  <c r="O19" i="5"/>
  <c r="M19" i="5"/>
  <c r="L19" i="5"/>
  <c r="N19" i="5" s="1"/>
  <c r="K19" i="5"/>
  <c r="I19" i="5"/>
  <c r="O18" i="5"/>
  <c r="M18" i="5"/>
  <c r="K18" i="5"/>
  <c r="I18" i="5"/>
  <c r="O17" i="5"/>
  <c r="M17" i="5"/>
  <c r="K17" i="5"/>
  <c r="I17" i="5"/>
  <c r="O16" i="5"/>
  <c r="M16" i="5"/>
  <c r="K16" i="5"/>
  <c r="I16" i="5"/>
  <c r="O15" i="5"/>
  <c r="M15" i="5"/>
  <c r="L15" i="5"/>
  <c r="N15" i="5" s="1"/>
  <c r="K15" i="5"/>
  <c r="I15" i="5"/>
  <c r="O14" i="5"/>
  <c r="M14" i="5"/>
  <c r="K14" i="5"/>
  <c r="I14" i="5"/>
  <c r="E14" i="5"/>
  <c r="E22" i="5" s="1"/>
  <c r="O13" i="5"/>
  <c r="M13" i="5"/>
  <c r="K13" i="5"/>
  <c r="I13" i="5"/>
  <c r="J13" i="5" s="1"/>
  <c r="O12" i="5"/>
  <c r="N12" i="5"/>
  <c r="T12" i="5" s="1"/>
  <c r="M12" i="5"/>
  <c r="L12" i="5"/>
  <c r="K12" i="5"/>
  <c r="I12" i="5"/>
  <c r="O11" i="5"/>
  <c r="M11" i="5"/>
  <c r="K11" i="5"/>
  <c r="I11" i="5"/>
  <c r="J11" i="5" s="1"/>
  <c r="O10" i="5"/>
  <c r="O22" i="5" s="1"/>
  <c r="M10" i="5"/>
  <c r="L10" i="5"/>
  <c r="N10" i="5" s="1"/>
  <c r="K10" i="5"/>
  <c r="I10" i="5"/>
  <c r="I22" i="5" s="1"/>
  <c r="S22" i="1"/>
  <c r="P22" i="1"/>
  <c r="E14" i="1"/>
  <c r="Q20" i="5" l="1"/>
  <c r="R20" i="5" s="1"/>
  <c r="T20" i="5"/>
  <c r="J19" i="5"/>
  <c r="J15" i="5"/>
  <c r="J10" i="5"/>
  <c r="J12" i="5"/>
  <c r="J17" i="5"/>
  <c r="J14" i="5"/>
  <c r="F22" i="5"/>
  <c r="F20" i="5"/>
  <c r="F16" i="5"/>
  <c r="F11" i="5"/>
  <c r="F10" i="5"/>
  <c r="F17" i="5"/>
  <c r="F12" i="5"/>
  <c r="F18" i="5"/>
  <c r="F13" i="5"/>
  <c r="F19" i="5"/>
  <c r="F15" i="5"/>
  <c r="J16" i="5"/>
  <c r="J18" i="5"/>
  <c r="T19" i="5"/>
  <c r="Q19" i="5"/>
  <c r="R19" i="5" s="1"/>
  <c r="T10" i="5"/>
  <c r="Q10" i="5"/>
  <c r="Q15" i="5"/>
  <c r="R15" i="5" s="1"/>
  <c r="T15" i="5"/>
  <c r="N16" i="5"/>
  <c r="J20" i="5"/>
  <c r="L13" i="5"/>
  <c r="N13" i="5" s="1"/>
  <c r="F14" i="5"/>
  <c r="L14" i="5"/>
  <c r="N14" i="5" s="1"/>
  <c r="L18" i="5"/>
  <c r="N18" i="5" s="1"/>
  <c r="Q12" i="5"/>
  <c r="R12" i="5" s="1"/>
  <c r="L17" i="5"/>
  <c r="N17" i="5" s="1"/>
  <c r="L11" i="5"/>
  <c r="N11" i="5" s="1"/>
  <c r="L16" i="5"/>
  <c r="L22" i="1"/>
  <c r="O10" i="1"/>
  <c r="O20" i="1"/>
  <c r="I20" i="1"/>
  <c r="I19" i="1"/>
  <c r="I18" i="1"/>
  <c r="I17" i="1"/>
  <c r="I16" i="1"/>
  <c r="I15" i="1"/>
  <c r="I14" i="1"/>
  <c r="I13" i="1"/>
  <c r="I12" i="1"/>
  <c r="H22" i="1"/>
  <c r="I11" i="1"/>
  <c r="I10" i="1"/>
  <c r="O19" i="1"/>
  <c r="O18" i="1"/>
  <c r="O17" i="1"/>
  <c r="O15" i="1"/>
  <c r="O14" i="1"/>
  <c r="O12" i="1"/>
  <c r="O11" i="1"/>
  <c r="G22" i="1"/>
  <c r="T13" i="5" l="1"/>
  <c r="Q13" i="5"/>
  <c r="R13" i="5" s="1"/>
  <c r="T18" i="5"/>
  <c r="Q18" i="5"/>
  <c r="R18" i="5" s="1"/>
  <c r="Q11" i="5"/>
  <c r="R11" i="5" s="1"/>
  <c r="T11" i="5"/>
  <c r="N22" i="5"/>
  <c r="T22" i="5" s="1"/>
  <c r="T14" i="5"/>
  <c r="Q14" i="5"/>
  <c r="R14" i="5" s="1"/>
  <c r="R10" i="5"/>
  <c r="Q16" i="5"/>
  <c r="R16" i="5" s="1"/>
  <c r="T16" i="5"/>
  <c r="T17" i="5"/>
  <c r="Q17" i="5"/>
  <c r="R17" i="5" s="1"/>
  <c r="J22" i="5"/>
  <c r="L20" i="1"/>
  <c r="M18" i="1"/>
  <c r="L17" i="1"/>
  <c r="K16" i="1"/>
  <c r="M14" i="1"/>
  <c r="L13" i="1"/>
  <c r="K12" i="1"/>
  <c r="M11" i="1"/>
  <c r="K20" i="1"/>
  <c r="L18" i="1"/>
  <c r="K17" i="1"/>
  <c r="M15" i="1"/>
  <c r="L14" i="1"/>
  <c r="K13" i="1"/>
  <c r="L11" i="1"/>
  <c r="K10" i="1"/>
  <c r="L19" i="1"/>
  <c r="M19" i="1"/>
  <c r="K18" i="1"/>
  <c r="M16" i="1"/>
  <c r="L15" i="1"/>
  <c r="K14" i="1"/>
  <c r="M12" i="1"/>
  <c r="M10" i="1"/>
  <c r="N10" i="1" s="1"/>
  <c r="M20" i="1"/>
  <c r="K19" i="1"/>
  <c r="M17" i="1"/>
  <c r="L16" i="1"/>
  <c r="K15" i="1"/>
  <c r="M13" i="1"/>
  <c r="L12" i="1"/>
  <c r="K11" i="1"/>
  <c r="N11" i="1" s="1"/>
  <c r="L10" i="1"/>
  <c r="I22" i="1"/>
  <c r="J10" i="1" s="1"/>
  <c r="E22" i="1"/>
  <c r="O13" i="1"/>
  <c r="O16" i="1"/>
  <c r="Q22" i="5" l="1"/>
  <c r="R22" i="5" s="1"/>
  <c r="N12" i="1"/>
  <c r="N13" i="1"/>
  <c r="F20" i="1"/>
  <c r="F16" i="1"/>
  <c r="F13" i="1"/>
  <c r="F14" i="1"/>
  <c r="F12" i="1"/>
  <c r="F18" i="1"/>
  <c r="F19" i="1"/>
  <c r="F22" i="1"/>
  <c r="F10" i="1"/>
  <c r="F15" i="1"/>
  <c r="F17" i="1"/>
  <c r="F11" i="1"/>
  <c r="J19" i="1"/>
  <c r="J16" i="1"/>
  <c r="J14" i="1"/>
  <c r="O22" i="1"/>
  <c r="J18" i="1"/>
  <c r="J11" i="1"/>
  <c r="J17" i="1"/>
  <c r="J13" i="1"/>
  <c r="J15" i="1"/>
  <c r="J12" i="1"/>
  <c r="J20" i="1"/>
  <c r="N19" i="1" l="1"/>
  <c r="Q19" i="1" s="1"/>
  <c r="J22" i="1"/>
  <c r="N17" i="1" l="1"/>
  <c r="Q17" i="1" s="1"/>
  <c r="R19" i="1"/>
  <c r="N14" i="1"/>
  <c r="Q14" i="1" s="1"/>
  <c r="N16" i="1"/>
  <c r="Q16" i="1" s="1"/>
  <c r="T19" i="1"/>
  <c r="Q11" i="1"/>
  <c r="N18" i="1"/>
  <c r="Q18" i="1" s="1"/>
  <c r="N20" i="1"/>
  <c r="Q20" i="1" s="1"/>
  <c r="Q13" i="1"/>
  <c r="N15" i="1"/>
  <c r="Q15" i="1" s="1"/>
  <c r="Q12" i="1"/>
  <c r="T16" i="1" l="1"/>
  <c r="T11" i="1"/>
  <c r="R14" i="1"/>
  <c r="R16" i="1"/>
  <c r="T14" i="1"/>
  <c r="R12" i="1"/>
  <c r="T12" i="1"/>
  <c r="T13" i="1"/>
  <c r="R13" i="1"/>
  <c r="T15" i="1"/>
  <c r="R15" i="1"/>
  <c r="R17" i="1"/>
  <c r="T17" i="1"/>
  <c r="T20" i="1"/>
  <c r="R20" i="1"/>
  <c r="T18" i="1"/>
  <c r="R18" i="1"/>
  <c r="R11" i="1" l="1"/>
  <c r="T10" i="1"/>
  <c r="N22" i="1" l="1"/>
  <c r="T22" i="1" s="1"/>
  <c r="Q10" i="1"/>
  <c r="R10" i="1" s="1"/>
  <c r="Q22" i="1" l="1"/>
  <c r="R22" i="1" s="1"/>
</calcChain>
</file>

<file path=xl/sharedStrings.xml><?xml version="1.0" encoding="utf-8"?>
<sst xmlns="http://schemas.openxmlformats.org/spreadsheetml/2006/main" count="96" uniqueCount="47">
  <si>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</si>
  <si>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</si>
  <si>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</si>
  <si>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</si>
  <si>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</si>
  <si>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</si>
  <si>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</si>
  <si>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</si>
  <si>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</si>
  <si>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</si>
  <si>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 
(C*discount)</t>
  </si>
  <si>
    <t>L</t>
  </si>
  <si>
    <t>M
(K-J)</t>
  </si>
  <si>
    <t>N 
(M / J)</t>
  </si>
  <si>
    <t>O</t>
  </si>
  <si>
    <t>P 
(O - J)</t>
  </si>
  <si>
    <t>Sponsoring THO</t>
  </si>
  <si>
    <t>Premium Payments (allocated)</t>
  </si>
  <si>
    <r>
      <t xml:space="preserve">Return on Investment 
(ROI) </t>
    </r>
    <r>
      <rPr>
        <b/>
        <sz val="13"/>
        <color theme="1"/>
        <rFont val="Calibri"/>
        <family val="2"/>
      </rPr>
      <t>∞</t>
    </r>
    <r>
      <rPr>
        <sz val="12"/>
        <color theme="1"/>
        <rFont val="Calibri"/>
        <family val="2"/>
      </rPr>
      <t xml:space="preserve">
(after repaid investment)</t>
    </r>
  </si>
  <si>
    <t>Total</t>
  </si>
  <si>
    <r>
      <t xml:space="preserve">Estimated Revenues </t>
    </r>
    <r>
      <rPr>
        <sz val="11"/>
        <color theme="1"/>
        <rFont val="Calibri"/>
        <family val="2"/>
        <scheme val="minor"/>
      </rPr>
      <t>(Recorded charges discounted by figure shown above)**</t>
    </r>
  </si>
  <si>
    <t>Tax Credit Repayment Reserves (allocated)</t>
  </si>
  <si>
    <t>Distribution of Sponsored Enrollees</t>
  </si>
  <si>
    <t>THO #1</t>
  </si>
  <si>
    <t>THO #2</t>
  </si>
  <si>
    <t>THO #3</t>
  </si>
  <si>
    <t>THO #4</t>
  </si>
  <si>
    <t>THO #5</t>
  </si>
  <si>
    <t xml:space="preserve">Coverage Years (equivalents) [enrollee months divided by 12]
</t>
  </si>
  <si>
    <t>Central Administrative Costs (allocated)</t>
  </si>
  <si>
    <t>Total Sponsorship Program Costs (allocated)</t>
  </si>
  <si>
    <r>
      <t xml:space="preserve">THO Funding Commitments 
</t>
    </r>
    <r>
      <rPr>
        <sz val="11"/>
        <color theme="1"/>
        <rFont val="Calibri"/>
        <family val="2"/>
        <scheme val="minor"/>
      </rPr>
      <t>(as of 
[   ])</t>
    </r>
  </si>
  <si>
    <r>
      <t xml:space="preserve">Unexpended THO Program Funding 
</t>
    </r>
    <r>
      <rPr>
        <sz val="11"/>
        <color theme="1"/>
        <rFont val="Calibri"/>
        <family val="2"/>
        <scheme val="minor"/>
      </rPr>
      <t>(as of 
[   ])</t>
    </r>
    <r>
      <rPr>
        <b/>
        <sz val="11"/>
        <color theme="1"/>
        <rFont val="Calibri"/>
        <family val="2"/>
        <scheme val="minor"/>
      </rPr>
      <t xml:space="preserve">
</t>
    </r>
  </si>
  <si>
    <t>Estimated P/RC Savings</t>
  </si>
  <si>
    <t>% Distribution of Recorded Charges &amp; P/RC Savings, by THO Provider</t>
  </si>
  <si>
    <t>ESTIMATED REVENUES (E) or 
ACTUAL CASH COLLECTIONS (C):</t>
  </si>
  <si>
    <r>
      <t xml:space="preserve">Actual Cash Collections (Revenues) 
to Date 
</t>
    </r>
    <r>
      <rPr>
        <sz val="11"/>
        <color theme="1"/>
        <rFont val="Calibri"/>
        <family val="2"/>
        <scheme val="minor"/>
      </rPr>
      <t>(as of [  ])</t>
    </r>
  </si>
  <si>
    <t>Gross Revenues, by THO Provider (during coverage period)</t>
  </si>
  <si>
    <t>Total Gross Revenues and P/RC Savings, by THO Provider</t>
  </si>
  <si>
    <r>
      <t xml:space="preserve">NET RETURN: 
</t>
    </r>
    <r>
      <rPr>
        <sz val="11"/>
        <color theme="1"/>
        <rFont val="Calibri"/>
        <family val="2"/>
        <scheme val="minor"/>
      </rPr>
      <t>(Estimated) Revenues &amp; P/RC Savings minus Total Sponsorship Program Costs</t>
    </r>
  </si>
  <si>
    <r>
      <t>∞ ROI (Return on Investment) is defined as total benefit (</t>
    </r>
    <r>
      <rPr>
        <i/>
        <sz val="13"/>
        <color theme="1"/>
        <rFont val="Calibri"/>
        <family val="2"/>
      </rPr>
      <t>e.g.</t>
    </r>
    <r>
      <rPr>
        <sz val="13"/>
        <color theme="1"/>
        <rFont val="Calibri"/>
        <family val="2"/>
      </rPr>
      <t>, estimated revenues and P/RC savings) minus investment (</t>
    </r>
    <r>
      <rPr>
        <i/>
        <sz val="13"/>
        <color theme="1"/>
        <rFont val="Calibri"/>
        <family val="2"/>
      </rPr>
      <t>i.e</t>
    </r>
    <r>
      <rPr>
        <sz val="13"/>
        <color theme="1"/>
        <rFont val="Calibri"/>
        <family val="2"/>
      </rPr>
      <t>., total sponsorship program costs), divided by investment.  This calculation indicates the financial return to a THO for each dollar invested by the THO in Tribal premium sponsorship, after repayment to the THO of the its initial investment.</t>
    </r>
  </si>
  <si>
    <t>EXAMPLE OF SEVERAL SPONSORING THOs ENTERING AGGREGATE THO-SPECIFIC FIGURES</t>
  </si>
  <si>
    <t>* Biege colored cells indicate titles / fields that data are to be entered.</t>
  </si>
  <si>
    <r>
      <rPr>
        <b/>
        <sz val="18"/>
        <color theme="1"/>
        <rFont val="Calibri"/>
        <family val="2"/>
        <scheme val="minor"/>
      </rPr>
      <t>Tribal Sponsorship of Members for Marketplace Coverage*
"ROI Report":  Net Financial Impact on Tribal Health Organizations During Reporting Period</t>
    </r>
    <r>
      <rPr>
        <b/>
        <sz val="13"/>
        <color theme="1"/>
        <rFont val="Calibri"/>
        <family val="2"/>
        <scheme val="minor"/>
      </rPr>
      <t xml:space="preserve">
[DATES OF REPORTING PERIOD]</t>
    </r>
    <r>
      <rPr>
        <sz val="15"/>
        <color theme="1"/>
        <rFont val="Calibri"/>
        <family val="2"/>
        <scheme val="minor"/>
      </rPr>
      <t>**</t>
    </r>
  </si>
  <si>
    <t xml:space="preserve">** Data on recorded charges, premium payments, and other administrative costs for the period of [   ] are included.  </t>
  </si>
  <si>
    <t>*** To estimate revenues (prior to completion of the billing/payment cycle), a discount factor can be applied to the gross revenues (billed charges).</t>
  </si>
  <si>
    <t>DISCOUNT ON CHARGES*** 
(for estimate of revenues):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</si>
</sst>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#,##0.0"/>
    <numFmt numFmtId="166" formatCode="0.0%"/>
    <numFmt numFmtId="167" formatCode="&quot;$&quot;#,##0.00"/>
    <numFmt numFmtId="168" formatCode="&quot;$&quot;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sz val="15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3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13"/>
      <color theme="1"/>
      <name val="Calibri"/>
      <family val="2"/>
    </font>
    <font>
      <i/>
      <sz val="13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Border="1"/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0" fillId="0" borderId="0" xfId="0" applyNumberFormat="1" applyBorder="1"/>
    <xf numFmtId="166" fontId="6" fillId="0" borderId="15" xfId="2" applyNumberFormat="1" applyFont="1" applyFill="1" applyBorder="1" applyAlignment="1">
      <alignment horizontal="center" vertical="center" wrapText="1"/>
    </xf>
    <xf numFmtId="164" fontId="12" fillId="0" borderId="18" xfId="0" applyNumberFormat="1" applyFont="1" applyFill="1" applyBorder="1" applyAlignment="1">
      <alignment horizontal="center" vertical="center" wrapText="1"/>
    </xf>
    <xf numFmtId="164" fontId="6" fillId="3" borderId="19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7" fontId="11" fillId="4" borderId="20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/>
    </xf>
    <xf numFmtId="166" fontId="6" fillId="0" borderId="17" xfId="2" applyNumberFormat="1" applyFont="1" applyFill="1" applyBorder="1" applyAlignment="1">
      <alignment horizontal="center" vertical="center" wrapText="1"/>
    </xf>
    <xf numFmtId="164" fontId="14" fillId="0" borderId="18" xfId="0" applyNumberFormat="1" applyFont="1" applyFill="1" applyBorder="1" applyAlignment="1">
      <alignment horizontal="center" vertical="center" wrapText="1"/>
    </xf>
    <xf numFmtId="164" fontId="11" fillId="3" borderId="1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6" fontId="6" fillId="0" borderId="8" xfId="2" applyNumberFormat="1" applyFont="1" applyFill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/>
    </xf>
    <xf numFmtId="0" fontId="3" fillId="5" borderId="5" xfId="0" applyFont="1" applyFill="1" applyBorder="1" applyAlignment="1">
      <alignment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166" fontId="6" fillId="0" borderId="25" xfId="2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/>
    </xf>
    <xf numFmtId="164" fontId="6" fillId="0" borderId="27" xfId="2" applyNumberFormat="1" applyFont="1" applyFill="1" applyBorder="1" applyAlignment="1">
      <alignment horizontal="center" vertical="center"/>
    </xf>
    <xf numFmtId="164" fontId="6" fillId="0" borderId="25" xfId="2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64" fontId="6" fillId="3" borderId="28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167" fontId="6" fillId="4" borderId="11" xfId="0" applyNumberFormat="1" applyFont="1" applyFill="1" applyBorder="1" applyAlignment="1">
      <alignment horizontal="center" vertical="center" wrapText="1"/>
    </xf>
    <xf numFmtId="3" fontId="13" fillId="0" borderId="29" xfId="0" applyNumberFormat="1" applyFont="1" applyFill="1" applyBorder="1" applyAlignment="1">
      <alignment horizontal="right" vertical="center"/>
    </xf>
    <xf numFmtId="164" fontId="13" fillId="0" borderId="26" xfId="0" applyNumberFormat="1" applyFont="1" applyBorder="1" applyAlignment="1">
      <alignment horizontal="center"/>
    </xf>
    <xf numFmtId="3" fontId="4" fillId="0" borderId="31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/>
    </xf>
    <xf numFmtId="164" fontId="4" fillId="3" borderId="35" xfId="0" applyNumberFormat="1" applyFont="1" applyFill="1" applyBorder="1" applyAlignment="1">
      <alignment horizontal="center" vertical="center"/>
    </xf>
    <xf numFmtId="164" fontId="4" fillId="3" borderId="30" xfId="0" applyNumberFormat="1" applyFont="1" applyFill="1" applyBorder="1" applyAlignment="1">
      <alignment horizontal="center" vertical="center"/>
    </xf>
    <xf numFmtId="164" fontId="4" fillId="3" borderId="31" xfId="0" applyNumberFormat="1" applyFont="1" applyFill="1" applyBorder="1" applyAlignment="1">
      <alignment horizontal="center" vertical="center"/>
    </xf>
    <xf numFmtId="167" fontId="4" fillId="4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4" fontId="6" fillId="2" borderId="26" xfId="0" applyNumberFormat="1" applyFont="1" applyFill="1" applyBorder="1" applyAlignment="1">
      <alignment vertical="center" textRotation="180" wrapText="1"/>
    </xf>
    <xf numFmtId="164" fontId="4" fillId="2" borderId="35" xfId="0" applyNumberFormat="1" applyFont="1" applyFill="1" applyBorder="1" applyAlignment="1">
      <alignment horizontal="center" vertical="center"/>
    </xf>
    <xf numFmtId="164" fontId="4" fillId="2" borderId="30" xfId="0" applyNumberFormat="1" applyFont="1" applyFill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2" fillId="0" borderId="0" xfId="0" applyFont="1"/>
    <xf numFmtId="0" fontId="4" fillId="5" borderId="30" xfId="0" applyFont="1" applyFill="1" applyBorder="1" applyAlignment="1">
      <alignment horizontal="center" vertical="center" wrapText="1"/>
    </xf>
    <xf numFmtId="165" fontId="6" fillId="7" borderId="14" xfId="0" applyNumberFormat="1" applyFont="1" applyFill="1" applyBorder="1" applyAlignment="1">
      <alignment horizontal="center" vertical="center" wrapText="1"/>
    </xf>
    <xf numFmtId="165" fontId="6" fillId="7" borderId="21" xfId="0" applyNumberFormat="1" applyFont="1" applyFill="1" applyBorder="1" applyAlignment="1">
      <alignment horizontal="center" vertical="center" wrapText="1"/>
    </xf>
    <xf numFmtId="165" fontId="6" fillId="7" borderId="13" xfId="0" applyNumberFormat="1" applyFont="1" applyFill="1" applyBorder="1" applyAlignment="1">
      <alignment horizontal="center" vertical="center" wrapText="1"/>
    </xf>
    <xf numFmtId="164" fontId="6" fillId="7" borderId="16" xfId="0" applyNumberFormat="1" applyFont="1" applyFill="1" applyBorder="1" applyAlignment="1">
      <alignment horizontal="center" vertical="center"/>
    </xf>
    <xf numFmtId="164" fontId="6" fillId="7" borderId="22" xfId="0" applyNumberFormat="1" applyFont="1" applyFill="1" applyBorder="1" applyAlignment="1">
      <alignment horizontal="center" vertical="center"/>
    </xf>
    <xf numFmtId="164" fontId="11" fillId="7" borderId="24" xfId="0" applyNumberFormat="1" applyFont="1" applyFill="1" applyBorder="1" applyAlignment="1">
      <alignment horizontal="center" vertical="center"/>
    </xf>
    <xf numFmtId="164" fontId="6" fillId="7" borderId="24" xfId="0" applyNumberFormat="1" applyFont="1" applyFill="1" applyBorder="1" applyAlignment="1">
      <alignment horizontal="center" vertical="center"/>
    </xf>
    <xf numFmtId="164" fontId="6" fillId="7" borderId="21" xfId="0" applyNumberFormat="1" applyFont="1" applyFill="1" applyBorder="1" applyAlignment="1">
      <alignment horizontal="center" vertical="center" wrapText="1"/>
    </xf>
    <xf numFmtId="164" fontId="6" fillId="7" borderId="13" xfId="0" applyNumberFormat="1" applyFont="1" applyFill="1" applyBorder="1" applyAlignment="1">
      <alignment horizontal="center" vertical="center" wrapText="1"/>
    </xf>
    <xf numFmtId="164" fontId="6" fillId="7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0" fontId="11" fillId="0" borderId="17" xfId="2" applyNumberFormat="1" applyFont="1" applyFill="1" applyBorder="1" applyAlignment="1">
      <alignment horizontal="center" vertical="center"/>
    </xf>
    <xf numFmtId="9" fontId="6" fillId="0" borderId="6" xfId="2" applyFont="1" applyFill="1" applyBorder="1" applyAlignment="1">
      <alignment horizontal="center" vertical="center"/>
    </xf>
    <xf numFmtId="164" fontId="13" fillId="7" borderId="2" xfId="0" applyNumberFormat="1" applyFont="1" applyFill="1" applyBorder="1" applyAlignment="1">
      <alignment horizontal="center" vertical="center"/>
    </xf>
    <xf numFmtId="164" fontId="13" fillId="7" borderId="7" xfId="0" applyNumberFormat="1" applyFont="1" applyFill="1" applyBorder="1" applyAlignment="1">
      <alignment horizontal="center" vertical="center"/>
    </xf>
    <xf numFmtId="164" fontId="15" fillId="7" borderId="32" xfId="0" applyNumberFormat="1" applyFont="1" applyFill="1" applyBorder="1" applyAlignment="1">
      <alignment horizontal="center" vertical="center"/>
    </xf>
    <xf numFmtId="164" fontId="15" fillId="7" borderId="33" xfId="0" applyNumberFormat="1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8" xfId="0" quotePrefix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42" xfId="0" quotePrefix="1" applyFont="1" applyFill="1" applyBorder="1" applyAlignment="1">
      <alignment horizontal="center" vertical="center" wrapText="1"/>
    </xf>
    <xf numFmtId="9" fontId="7" fillId="7" borderId="5" xfId="2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9" fontId="13" fillId="0" borderId="33" xfId="2" applyFont="1" applyFill="1" applyBorder="1" applyAlignment="1">
      <alignment horizontal="center" vertical="center"/>
    </xf>
    <xf numFmtId="164" fontId="6" fillId="3" borderId="14" xfId="2" applyNumberFormat="1" applyFont="1" applyFill="1" applyBorder="1" applyAlignment="1">
      <alignment horizontal="center" vertical="center"/>
    </xf>
    <xf numFmtId="164" fontId="6" fillId="3" borderId="23" xfId="2" applyNumberFormat="1" applyFont="1" applyFill="1" applyBorder="1" applyAlignment="1">
      <alignment horizontal="center" vertical="center"/>
    </xf>
    <xf numFmtId="164" fontId="6" fillId="3" borderId="13" xfId="2" applyNumberFormat="1" applyFont="1" applyFill="1" applyBorder="1" applyAlignment="1">
      <alignment horizontal="center" vertical="center"/>
    </xf>
    <xf numFmtId="164" fontId="6" fillId="3" borderId="26" xfId="2" applyNumberFormat="1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horizontal="center" vertical="center" textRotation="180" wrapText="1"/>
    </xf>
    <xf numFmtId="164" fontId="11" fillId="0" borderId="45" xfId="2" applyNumberFormat="1" applyFont="1" applyFill="1" applyBorder="1" applyAlignment="1">
      <alignment horizontal="center" vertical="center"/>
    </xf>
    <xf numFmtId="164" fontId="11" fillId="0" borderId="14" xfId="2" applyNumberFormat="1" applyFont="1" applyFill="1" applyBorder="1" applyAlignment="1">
      <alignment horizontal="center" vertical="center"/>
    </xf>
    <xf numFmtId="164" fontId="11" fillId="0" borderId="19" xfId="2" applyNumberFormat="1" applyFont="1" applyFill="1" applyBorder="1" applyAlignment="1">
      <alignment horizontal="center" vertical="center"/>
    </xf>
    <xf numFmtId="164" fontId="11" fillId="0" borderId="13" xfId="2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3" xfId="0" quotePrefix="1" applyFont="1" applyFill="1" applyBorder="1" applyAlignment="1">
      <alignment horizontal="center" vertical="center" wrapText="1"/>
    </xf>
    <xf numFmtId="164" fontId="15" fillId="7" borderId="33" xfId="0" quotePrefix="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 wrapText="1"/>
    </xf>
    <xf numFmtId="166" fontId="6" fillId="0" borderId="0" xfId="2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/>
    </xf>
    <xf numFmtId="9" fontId="13" fillId="0" borderId="0" xfId="2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left" vertical="center"/>
    </xf>
    <xf numFmtId="164" fontId="15" fillId="0" borderId="0" xfId="0" quotePrefix="1" applyNumberFormat="1" applyFont="1" applyFill="1" applyBorder="1" applyAlignment="1">
      <alignment horizontal="left" vertical="center"/>
    </xf>
    <xf numFmtId="167" fontId="4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5" fontId="4" fillId="0" borderId="0" xfId="1" applyNumberFormat="1" applyFont="1" applyBorder="1" applyAlignment="1">
      <alignment horizontal="left" vertical="center"/>
    </xf>
    <xf numFmtId="9" fontId="13" fillId="0" borderId="0" xfId="2" applyNumberFormat="1" applyFont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left" vertical="center"/>
    </xf>
    <xf numFmtId="168" fontId="16" fillId="0" borderId="0" xfId="0" applyNumberFormat="1" applyFont="1" applyFill="1" applyBorder="1" applyAlignment="1">
      <alignment horizontal="left" vertical="center"/>
    </xf>
    <xf numFmtId="0" fontId="0" fillId="0" borderId="0" xfId="0" quotePrefix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0" fontId="20" fillId="6" borderId="0" xfId="0" applyFont="1" applyFill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right" vertical="center" wrapText="1"/>
    </xf>
    <xf numFmtId="0" fontId="19" fillId="7" borderId="10" xfId="0" applyFont="1" applyFill="1" applyBorder="1" applyAlignment="1">
      <alignment horizontal="right" vertical="center"/>
    </xf>
    <xf numFmtId="0" fontId="19" fillId="7" borderId="12" xfId="0" applyFont="1" applyFill="1" applyBorder="1" applyAlignment="1">
      <alignment horizontal="right" vertical="center"/>
    </xf>
    <xf numFmtId="0" fontId="19" fillId="7" borderId="3" xfId="0" applyFont="1" applyFill="1" applyBorder="1" applyAlignment="1">
      <alignment horizontal="right" vertical="center" wrapText="1"/>
    </xf>
    <xf numFmtId="0" fontId="19" fillId="7" borderId="4" xfId="0" applyFont="1" applyFill="1" applyBorder="1" applyAlignment="1">
      <alignment horizontal="right" vertical="center" wrapText="1"/>
    </xf>
    <xf numFmtId="0" fontId="19" fillId="7" borderId="39" xfId="0" applyFont="1" applyFill="1" applyBorder="1" applyAlignment="1">
      <alignment horizontal="right" vertical="center" wrapText="1"/>
    </xf>
    <xf numFmtId="0" fontId="19" fillId="7" borderId="17" xfId="0" applyFont="1" applyFill="1" applyBorder="1" applyAlignment="1">
      <alignment horizontal="right" vertical="center" wrapText="1"/>
    </xf>
    <xf numFmtId="0" fontId="19" fillId="7" borderId="38" xfId="0" applyFont="1" applyFill="1" applyBorder="1" applyAlignment="1">
      <alignment horizontal="right" vertical="center" wrapText="1"/>
    </xf>
    <xf numFmtId="0" fontId="19" fillId="7" borderId="42" xfId="0" applyFont="1" applyFill="1" applyBorder="1" applyAlignment="1">
      <alignment horizontal="righ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</xdr:row>
      <xdr:rowOff>15240</xdr:rowOff>
    </xdr:from>
    <xdr:to>
      <xdr:col>3</xdr:col>
      <xdr:colOff>426720</xdr:colOff>
      <xdr:row>48</xdr:row>
      <xdr:rowOff>106680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98120"/>
          <a:ext cx="5974080" cy="868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99060</xdr:colOff>
      <xdr:row>49</xdr:row>
      <xdr:rowOff>99060</xdr:rowOff>
    </xdr:from>
    <xdr:to>
      <xdr:col>3</xdr:col>
      <xdr:colOff>419100</xdr:colOff>
      <xdr:row>84</xdr:row>
      <xdr:rowOff>160020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9060180"/>
          <a:ext cx="5958840" cy="646176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tabSelected="1" topLeftCell="A65" zoomScale="90" zoomScaleNormal="90" workbookViewId="0">
      <selection activeCell="F77" sqref="F77"/>
    </sheetView>
  </sheetViews>
  <sheetFormatPr defaultRowHeight="14.4" x14ac:dyDescent="0.3"/>
  <cols>
    <col min="2" max="2" width="22.6640625" customWidth="1"/>
    <col min="3" max="3" width="50.6640625" customWidth="1"/>
    <col min="4" max="4" width="12.6640625" customWidth="1"/>
    <col min="5" max="7" width="16.109375" customWidth="1"/>
  </cols>
  <sheetData/>
  <pageMargins left="0.7" right="0.7" top="0.75" bottom="0.75" header="0.3" footer="0.3"/>
  <pageSetup scale="95" fitToHeight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U31"/>
  <sheetViews>
    <sheetView showGridLines="0" zoomScale="40" zoomScaleNormal="40" workbookViewId="0">
      <pane ySplit="9" topLeftCell="A10" activePane="bottomLeft" state="frozen"/>
      <selection pane="bottomLeft" activeCell="W7" sqref="W7"/>
    </sheetView>
  </sheetViews>
  <sheetFormatPr defaultRowHeight="14.4" x14ac:dyDescent="0.3"/>
  <cols>
    <col min="1" max="1" width="3.5546875" customWidth="1"/>
    <col min="2" max="2" width="2.33203125" customWidth="1"/>
    <col min="3" max="3" width="2.88671875" customWidth="1"/>
    <col min="4" max="4" width="28.33203125" customWidth="1"/>
    <col min="5" max="6" width="13" customWidth="1"/>
    <col min="7" max="8" width="14.88671875" customWidth="1"/>
    <col min="9" max="9" width="16.33203125" customWidth="1"/>
    <col min="10" max="10" width="15.33203125" customWidth="1"/>
    <col min="11" max="11" width="15" customWidth="1"/>
    <col min="12" max="12" width="14.109375" customWidth="1"/>
    <col min="13" max="16" width="16.44140625" customWidth="1"/>
    <col min="17" max="17" width="20.5546875" customWidth="1"/>
    <col min="18" max="18" width="16.109375" customWidth="1"/>
    <col min="19" max="20" width="16.33203125" customWidth="1"/>
    <col min="21" max="21" width="7.5546875" customWidth="1"/>
  </cols>
  <sheetData>
    <row r="2" spans="4:21" x14ac:dyDescent="0.3">
      <c r="I2" s="114" t="s">
        <v>41</v>
      </c>
      <c r="J2" s="114"/>
      <c r="K2" s="114"/>
      <c r="L2" s="114"/>
      <c r="M2" s="114"/>
      <c r="N2" s="114"/>
      <c r="O2" s="114"/>
      <c r="P2" s="114"/>
      <c r="Q2" s="114"/>
    </row>
    <row r="3" spans="4:21" x14ac:dyDescent="0.3">
      <c r="H3" s="52"/>
      <c r="I3" s="114"/>
      <c r="J3" s="114"/>
      <c r="K3" s="114"/>
      <c r="L3" s="114"/>
      <c r="M3" s="114"/>
      <c r="N3" s="114"/>
      <c r="O3" s="114"/>
      <c r="P3" s="114"/>
      <c r="Q3" s="114"/>
    </row>
    <row r="5" spans="4:21" ht="19.95" customHeight="1" x14ac:dyDescent="0.3">
      <c r="D5" s="118" t="s">
        <v>43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20"/>
      <c r="P5" s="130" t="s">
        <v>35</v>
      </c>
      <c r="Q5" s="131"/>
      <c r="R5" s="131"/>
      <c r="S5" s="132"/>
      <c r="T5" s="115" t="s">
        <v>2</v>
      </c>
    </row>
    <row r="6" spans="4:21" ht="19.95" customHeight="1" x14ac:dyDescent="0.3">
      <c r="D6" s="121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  <c r="P6" s="133"/>
      <c r="Q6" s="134"/>
      <c r="R6" s="134"/>
      <c r="S6" s="135"/>
      <c r="T6" s="116"/>
    </row>
    <row r="7" spans="4:21" ht="40.200000000000003" customHeight="1" thickBot="1" x14ac:dyDescent="0.35"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  <c r="P7" s="127" t="s">
        <v>46</v>
      </c>
      <c r="Q7" s="128"/>
      <c r="R7" s="128"/>
      <c r="S7" s="129"/>
      <c r="T7" s="80">
        <v>0.3</v>
      </c>
    </row>
    <row r="8" spans="4:21" ht="39.75" customHeight="1" x14ac:dyDescent="0.3">
      <c r="D8" s="74"/>
      <c r="E8" s="75" t="s">
        <v>0</v>
      </c>
      <c r="F8" s="76" t="s">
        <v>1</v>
      </c>
      <c r="G8" s="76" t="s">
        <v>2</v>
      </c>
      <c r="H8" s="76" t="s">
        <v>3</v>
      </c>
      <c r="I8" s="76" t="s">
        <v>4</v>
      </c>
      <c r="J8" s="76" t="s">
        <v>5</v>
      </c>
      <c r="K8" s="76" t="s">
        <v>6</v>
      </c>
      <c r="L8" s="76" t="s">
        <v>7</v>
      </c>
      <c r="M8" s="76" t="s">
        <v>8</v>
      </c>
      <c r="N8" s="76" t="s">
        <v>9</v>
      </c>
      <c r="O8" s="77" t="s">
        <v>10</v>
      </c>
      <c r="P8" s="77" t="s">
        <v>11</v>
      </c>
      <c r="Q8" s="77" t="s">
        <v>12</v>
      </c>
      <c r="R8" s="77" t="s">
        <v>13</v>
      </c>
      <c r="S8" s="78" t="s">
        <v>14</v>
      </c>
      <c r="T8" s="79" t="s">
        <v>15</v>
      </c>
      <c r="U8" s="1"/>
    </row>
    <row r="9" spans="4:21" ht="115.5" customHeight="1" thickBot="1" x14ac:dyDescent="0.35">
      <c r="D9" s="2" t="s">
        <v>16</v>
      </c>
      <c r="E9" s="72" t="s">
        <v>28</v>
      </c>
      <c r="F9" s="3" t="s">
        <v>22</v>
      </c>
      <c r="G9" s="71" t="s">
        <v>37</v>
      </c>
      <c r="H9" s="72" t="s">
        <v>33</v>
      </c>
      <c r="I9" s="9" t="s">
        <v>38</v>
      </c>
      <c r="J9" s="64" t="s">
        <v>34</v>
      </c>
      <c r="K9" s="4" t="s">
        <v>17</v>
      </c>
      <c r="L9" s="5" t="s">
        <v>21</v>
      </c>
      <c r="M9" s="6" t="s">
        <v>29</v>
      </c>
      <c r="N9" s="7" t="s">
        <v>30</v>
      </c>
      <c r="O9" s="8" t="s">
        <v>20</v>
      </c>
      <c r="P9" s="81" t="s">
        <v>36</v>
      </c>
      <c r="Q9" s="10" t="s">
        <v>39</v>
      </c>
      <c r="R9" s="11" t="s">
        <v>18</v>
      </c>
      <c r="S9" s="73" t="s">
        <v>31</v>
      </c>
      <c r="T9" s="12" t="s">
        <v>32</v>
      </c>
      <c r="U9" s="13"/>
    </row>
    <row r="10" spans="4:21" ht="70.2" customHeight="1" x14ac:dyDescent="0.3">
      <c r="D10" s="94" t="s">
        <v>23</v>
      </c>
      <c r="E10" s="54">
        <v>4</v>
      </c>
      <c r="F10" s="14">
        <f t="shared" ref="F10:F19" si="0">+(E10/$E$22)</f>
        <v>6.5466448445171854E-2</v>
      </c>
      <c r="G10" s="57">
        <v>62000</v>
      </c>
      <c r="H10" s="61">
        <v>78000</v>
      </c>
      <c r="I10" s="83">
        <f>+(G10)+H10</f>
        <v>140000</v>
      </c>
      <c r="J10" s="65">
        <f>+(I10/$I$22)</f>
        <v>0.1896389410019709</v>
      </c>
      <c r="K10" s="88">
        <f t="shared" ref="K10:K20" si="1">IF($T$5="E",$J10*K$22,(($P10+$H10)/(P$22+H$22)*K$22))</f>
        <v>8817.4329875004423</v>
      </c>
      <c r="L10" s="89">
        <f t="shared" ref="L10:M20" si="2">IF($T$5="E",$J10*L$22,(($P10+$H10)/($P$22+$H$22)*L$22))</f>
        <v>1058.0919585000531</v>
      </c>
      <c r="M10" s="89">
        <f t="shared" si="2"/>
        <v>7053.9463900003539</v>
      </c>
      <c r="N10" s="15">
        <f>SUM(K10:M10)</f>
        <v>16929.47133600085</v>
      </c>
      <c r="O10" s="16">
        <f>+(G10*(1-$T$7))</f>
        <v>43400</v>
      </c>
      <c r="P10" s="62">
        <v>54807</v>
      </c>
      <c r="Q10" s="17">
        <f>IF($T$5="E",O10+H10-N10,P10+H10-N10)</f>
        <v>115877.52866399915</v>
      </c>
      <c r="R10" s="18">
        <f>+(Q10/N10)</f>
        <v>6.8447222222222219</v>
      </c>
      <c r="S10" s="67">
        <v>20000</v>
      </c>
      <c r="T10" s="19">
        <f>+(S10-N10)</f>
        <v>3070.52866399915</v>
      </c>
      <c r="U10" s="13"/>
    </row>
    <row r="11" spans="4:21" ht="70.2" customHeight="1" x14ac:dyDescent="0.3">
      <c r="D11" s="94" t="s">
        <v>24</v>
      </c>
      <c r="E11" s="55">
        <v>1.4</v>
      </c>
      <c r="F11" s="20">
        <f t="shared" si="0"/>
        <v>2.2913256955810146E-2</v>
      </c>
      <c r="G11" s="58">
        <v>2000</v>
      </c>
      <c r="H11" s="62">
        <v>3200</v>
      </c>
      <c r="I11" s="84">
        <f>+(G11)+H11</f>
        <v>5200</v>
      </c>
      <c r="J11" s="65">
        <f t="shared" ref="J11:J20" si="3">+(I11/$I$22)</f>
        <v>7.0437320943589187E-3</v>
      </c>
      <c r="K11" s="90">
        <f t="shared" si="1"/>
        <v>358.58769165397825</v>
      </c>
      <c r="L11" s="91">
        <f t="shared" si="2"/>
        <v>43.030522998477394</v>
      </c>
      <c r="M11" s="91">
        <f t="shared" si="2"/>
        <v>286.87015332318265</v>
      </c>
      <c r="N11" s="15">
        <f>SUM(K11:M11)</f>
        <v>688.48836797563831</v>
      </c>
      <c r="O11" s="16">
        <f t="shared" ref="O11:O19" si="4">+(G11*(1-$T$7))</f>
        <v>1400</v>
      </c>
      <c r="P11" s="62">
        <v>2201</v>
      </c>
      <c r="Q11" s="17">
        <f>IF($T$5="E",O11+H11-N11,P11+H11-N11)</f>
        <v>4712.5116320243615</v>
      </c>
      <c r="R11" s="18">
        <f>+(Q11/N11)</f>
        <v>6.844722222222221</v>
      </c>
      <c r="S11" s="67">
        <v>20000</v>
      </c>
      <c r="T11" s="19">
        <f t="shared" ref="T11:T20" si="5">+(S11-N11)</f>
        <v>19311.511632024361</v>
      </c>
      <c r="U11" s="1"/>
    </row>
    <row r="12" spans="4:21" ht="70.2" customHeight="1" x14ac:dyDescent="0.3">
      <c r="D12" s="94" t="s">
        <v>25</v>
      </c>
      <c r="E12" s="56">
        <v>10.3</v>
      </c>
      <c r="F12" s="20">
        <f t="shared" si="0"/>
        <v>0.16857610474631751</v>
      </c>
      <c r="G12" s="59">
        <v>284000</v>
      </c>
      <c r="H12" s="62">
        <v>43</v>
      </c>
      <c r="I12" s="85">
        <f t="shared" ref="I12:I20" si="6">+(G12)+H12</f>
        <v>284043</v>
      </c>
      <c r="J12" s="65">
        <f t="shared" si="3"/>
        <v>0.38475438370730586</v>
      </c>
      <c r="K12" s="90">
        <f t="shared" si="1"/>
        <v>17804.366877943416</v>
      </c>
      <c r="L12" s="91">
        <f t="shared" si="2"/>
        <v>2136.5240253532097</v>
      </c>
      <c r="M12" s="91">
        <f t="shared" si="2"/>
        <v>14243.493502354733</v>
      </c>
      <c r="N12" s="15">
        <f>SUM(K12:M12)</f>
        <v>34184.384405651363</v>
      </c>
      <c r="O12" s="16">
        <f t="shared" si="4"/>
        <v>198800</v>
      </c>
      <c r="P12" s="62">
        <v>268124</v>
      </c>
      <c r="Q12" s="17">
        <f t="shared" ref="Q12:Q20" si="7">IF($T$5="E",O12+H12-N12,P12+H12-N12)</f>
        <v>233982.61559434864</v>
      </c>
      <c r="R12" s="18">
        <f>+(Q12/N12)</f>
        <v>6.844722222222221</v>
      </c>
      <c r="S12" s="67">
        <v>40000</v>
      </c>
      <c r="T12" s="19">
        <f t="shared" si="5"/>
        <v>5815.6155943486374</v>
      </c>
      <c r="U12" s="1"/>
    </row>
    <row r="13" spans="4:21" ht="70.2" customHeight="1" x14ac:dyDescent="0.3">
      <c r="D13" s="94" t="s">
        <v>26</v>
      </c>
      <c r="E13" s="56">
        <v>9.4</v>
      </c>
      <c r="F13" s="20">
        <f t="shared" si="0"/>
        <v>0.15384615384615385</v>
      </c>
      <c r="G13" s="59">
        <v>45000</v>
      </c>
      <c r="H13" s="62">
        <v>3400</v>
      </c>
      <c r="I13" s="85">
        <f t="shared" si="6"/>
        <v>48400</v>
      </c>
      <c r="J13" s="65">
        <f t="shared" si="3"/>
        <v>6.5560891032109936E-2</v>
      </c>
      <c r="K13" s="90">
        <f t="shared" si="1"/>
        <v>1819.7611628483412</v>
      </c>
      <c r="L13" s="91">
        <f t="shared" si="2"/>
        <v>218.37133954180095</v>
      </c>
      <c r="M13" s="91">
        <f t="shared" si="2"/>
        <v>1455.808930278673</v>
      </c>
      <c r="N13" s="15">
        <f>SUM(K13:M13)</f>
        <v>3493.9414326688152</v>
      </c>
      <c r="O13" s="16">
        <f t="shared" si="4"/>
        <v>31499.999999999996</v>
      </c>
      <c r="P13" s="62">
        <v>24009</v>
      </c>
      <c r="Q13" s="17">
        <f t="shared" si="7"/>
        <v>23915.058567331183</v>
      </c>
      <c r="R13" s="18">
        <f t="shared" ref="R13:R19" si="8">+(Q13/N13)</f>
        <v>6.844722222222221</v>
      </c>
      <c r="S13" s="67">
        <v>30000</v>
      </c>
      <c r="T13" s="19">
        <f t="shared" si="5"/>
        <v>26506.058567331183</v>
      </c>
      <c r="U13" s="1"/>
    </row>
    <row r="14" spans="4:21" ht="70.2" customHeight="1" x14ac:dyDescent="0.3">
      <c r="D14" s="94" t="s">
        <v>27</v>
      </c>
      <c r="E14" s="56">
        <f>+(36*12)/12</f>
        <v>36</v>
      </c>
      <c r="F14" s="20">
        <f t="shared" si="0"/>
        <v>0.58919803600654663</v>
      </c>
      <c r="G14" s="59">
        <v>148602</v>
      </c>
      <c r="H14" s="62">
        <v>112000</v>
      </c>
      <c r="I14" s="85">
        <f t="shared" si="6"/>
        <v>260602</v>
      </c>
      <c r="J14" s="65">
        <f t="shared" si="3"/>
        <v>0.3530020521642544</v>
      </c>
      <c r="K14" s="90">
        <f t="shared" si="1"/>
        <v>16199.851280053821</v>
      </c>
      <c r="L14" s="91">
        <f t="shared" si="2"/>
        <v>1943.9821536064585</v>
      </c>
      <c r="M14" s="91">
        <f t="shared" si="2"/>
        <v>12959.881024043058</v>
      </c>
      <c r="N14" s="15">
        <f t="shared" ref="N14:N19" si="9">SUM(K14:M14)</f>
        <v>31103.714457703336</v>
      </c>
      <c r="O14" s="16">
        <f t="shared" si="4"/>
        <v>104021.4</v>
      </c>
      <c r="P14" s="62">
        <v>132000</v>
      </c>
      <c r="Q14" s="17">
        <f t="shared" si="7"/>
        <v>212896.28554229665</v>
      </c>
      <c r="R14" s="18">
        <f t="shared" si="8"/>
        <v>6.8447222222222228</v>
      </c>
      <c r="S14" s="67">
        <v>40000</v>
      </c>
      <c r="T14" s="19">
        <f t="shared" si="5"/>
        <v>8896.2855422966641</v>
      </c>
      <c r="U14" s="1"/>
    </row>
    <row r="15" spans="4:21" ht="70.2" customHeight="1" x14ac:dyDescent="0.3">
      <c r="D15" s="95"/>
      <c r="E15" s="56"/>
      <c r="F15" s="20">
        <f t="shared" si="0"/>
        <v>0</v>
      </c>
      <c r="G15" s="59"/>
      <c r="H15" s="62"/>
      <c r="I15" s="85">
        <f t="shared" si="6"/>
        <v>0</v>
      </c>
      <c r="J15" s="65">
        <f t="shared" si="3"/>
        <v>0</v>
      </c>
      <c r="K15" s="90">
        <f t="shared" si="1"/>
        <v>0</v>
      </c>
      <c r="L15" s="91">
        <f t="shared" si="2"/>
        <v>0</v>
      </c>
      <c r="M15" s="91">
        <f t="shared" si="2"/>
        <v>0</v>
      </c>
      <c r="N15" s="15">
        <f t="shared" si="9"/>
        <v>0</v>
      </c>
      <c r="O15" s="16">
        <f t="shared" si="4"/>
        <v>0</v>
      </c>
      <c r="P15" s="62">
        <v>0</v>
      </c>
      <c r="Q15" s="17">
        <f t="shared" si="7"/>
        <v>0</v>
      </c>
      <c r="R15" s="18" t="e">
        <f t="shared" si="8"/>
        <v>#DIV/0!</v>
      </c>
      <c r="S15" s="67">
        <v>0</v>
      </c>
      <c r="T15" s="19">
        <f t="shared" si="5"/>
        <v>0</v>
      </c>
      <c r="U15" s="13"/>
    </row>
    <row r="16" spans="4:21" ht="70.2" customHeight="1" x14ac:dyDescent="0.3">
      <c r="D16" s="94"/>
      <c r="E16" s="56"/>
      <c r="F16" s="20">
        <f>+(E16/$E$22)</f>
        <v>0</v>
      </c>
      <c r="G16" s="59"/>
      <c r="H16" s="62"/>
      <c r="I16" s="85">
        <f t="shared" si="6"/>
        <v>0</v>
      </c>
      <c r="J16" s="65">
        <f t="shared" si="3"/>
        <v>0</v>
      </c>
      <c r="K16" s="90">
        <f t="shared" si="1"/>
        <v>0</v>
      </c>
      <c r="L16" s="91">
        <f t="shared" si="2"/>
        <v>0</v>
      </c>
      <c r="M16" s="91">
        <f t="shared" si="2"/>
        <v>0</v>
      </c>
      <c r="N16" s="15">
        <f t="shared" si="9"/>
        <v>0</v>
      </c>
      <c r="O16" s="16">
        <f t="shared" si="4"/>
        <v>0</v>
      </c>
      <c r="P16" s="62">
        <v>0</v>
      </c>
      <c r="Q16" s="17">
        <f t="shared" si="7"/>
        <v>0</v>
      </c>
      <c r="R16" s="18" t="e">
        <f t="shared" si="8"/>
        <v>#DIV/0!</v>
      </c>
      <c r="S16" s="67">
        <v>0</v>
      </c>
      <c r="T16" s="19">
        <f t="shared" si="5"/>
        <v>0</v>
      </c>
      <c r="U16" s="1"/>
    </row>
    <row r="17" spans="4:21" ht="70.2" customHeight="1" x14ac:dyDescent="0.3">
      <c r="D17" s="94"/>
      <c r="E17" s="56"/>
      <c r="F17" s="20">
        <f t="shared" si="0"/>
        <v>0</v>
      </c>
      <c r="G17" s="59"/>
      <c r="H17" s="62"/>
      <c r="I17" s="85">
        <f t="shared" si="6"/>
        <v>0</v>
      </c>
      <c r="J17" s="65">
        <f t="shared" si="3"/>
        <v>0</v>
      </c>
      <c r="K17" s="90">
        <f t="shared" si="1"/>
        <v>0</v>
      </c>
      <c r="L17" s="91">
        <f t="shared" si="2"/>
        <v>0</v>
      </c>
      <c r="M17" s="91">
        <f t="shared" si="2"/>
        <v>0</v>
      </c>
      <c r="N17" s="21">
        <f>SUM(K17:M17)</f>
        <v>0</v>
      </c>
      <c r="O17" s="22">
        <f t="shared" si="4"/>
        <v>0</v>
      </c>
      <c r="P17" s="62">
        <v>0</v>
      </c>
      <c r="Q17" s="17">
        <f t="shared" si="7"/>
        <v>0</v>
      </c>
      <c r="R17" s="18" t="e">
        <f t="shared" si="8"/>
        <v>#DIV/0!</v>
      </c>
      <c r="S17" s="67">
        <v>0</v>
      </c>
      <c r="T17" s="19">
        <f t="shared" si="5"/>
        <v>0</v>
      </c>
      <c r="U17" s="1"/>
    </row>
    <row r="18" spans="4:21" ht="70.2" customHeight="1" x14ac:dyDescent="0.3">
      <c r="D18" s="94"/>
      <c r="E18" s="56"/>
      <c r="F18" s="20">
        <f t="shared" si="0"/>
        <v>0</v>
      </c>
      <c r="G18" s="59"/>
      <c r="H18" s="62"/>
      <c r="I18" s="85">
        <f t="shared" si="6"/>
        <v>0</v>
      </c>
      <c r="J18" s="65">
        <f t="shared" si="3"/>
        <v>0</v>
      </c>
      <c r="K18" s="90">
        <f t="shared" si="1"/>
        <v>0</v>
      </c>
      <c r="L18" s="91">
        <f t="shared" si="2"/>
        <v>0</v>
      </c>
      <c r="M18" s="91">
        <f t="shared" si="2"/>
        <v>0</v>
      </c>
      <c r="N18" s="21">
        <f t="shared" si="9"/>
        <v>0</v>
      </c>
      <c r="O18" s="22">
        <f t="shared" si="4"/>
        <v>0</v>
      </c>
      <c r="P18" s="62">
        <v>0</v>
      </c>
      <c r="Q18" s="17">
        <f t="shared" si="7"/>
        <v>0</v>
      </c>
      <c r="R18" s="18" t="e">
        <f t="shared" si="8"/>
        <v>#DIV/0!</v>
      </c>
      <c r="S18" s="67">
        <v>0</v>
      </c>
      <c r="T18" s="19">
        <f t="shared" si="5"/>
        <v>0</v>
      </c>
      <c r="U18" s="1"/>
    </row>
    <row r="19" spans="4:21" ht="70.2" customHeight="1" x14ac:dyDescent="0.3">
      <c r="D19" s="94"/>
      <c r="E19" s="56"/>
      <c r="F19" s="20">
        <f t="shared" si="0"/>
        <v>0</v>
      </c>
      <c r="G19" s="60"/>
      <c r="H19" s="62"/>
      <c r="I19" s="85">
        <f t="shared" si="6"/>
        <v>0</v>
      </c>
      <c r="J19" s="65">
        <f t="shared" si="3"/>
        <v>0</v>
      </c>
      <c r="K19" s="90">
        <f t="shared" si="1"/>
        <v>0</v>
      </c>
      <c r="L19" s="91">
        <f t="shared" si="2"/>
        <v>0</v>
      </c>
      <c r="M19" s="91">
        <f t="shared" si="2"/>
        <v>0</v>
      </c>
      <c r="N19" s="21">
        <f t="shared" si="9"/>
        <v>0</v>
      </c>
      <c r="O19" s="22">
        <f t="shared" si="4"/>
        <v>0</v>
      </c>
      <c r="P19" s="62">
        <v>0</v>
      </c>
      <c r="Q19" s="17">
        <f t="shared" si="7"/>
        <v>0</v>
      </c>
      <c r="R19" s="18" t="e">
        <f t="shared" si="8"/>
        <v>#DIV/0!</v>
      </c>
      <c r="S19" s="67">
        <v>0</v>
      </c>
      <c r="T19" s="19">
        <f t="shared" si="5"/>
        <v>0</v>
      </c>
      <c r="U19" s="23"/>
    </row>
    <row r="20" spans="4:21" ht="70.2" customHeight="1" thickBot="1" x14ac:dyDescent="0.35">
      <c r="D20" s="94"/>
      <c r="E20" s="56"/>
      <c r="F20" s="24">
        <f>+(E20/$E$22)</f>
        <v>0</v>
      </c>
      <c r="G20" s="60"/>
      <c r="H20" s="63"/>
      <c r="I20" s="86">
        <f t="shared" si="6"/>
        <v>0</v>
      </c>
      <c r="J20" s="65">
        <f t="shared" si="3"/>
        <v>0</v>
      </c>
      <c r="K20" s="90">
        <f t="shared" si="1"/>
        <v>0</v>
      </c>
      <c r="L20" s="91">
        <f t="shared" si="2"/>
        <v>0</v>
      </c>
      <c r="M20" s="91">
        <f t="shared" si="2"/>
        <v>0</v>
      </c>
      <c r="N20" s="15">
        <f>SUM(K20:M20)</f>
        <v>0</v>
      </c>
      <c r="O20" s="16">
        <f>+(G20*(1-$T$7))</f>
        <v>0</v>
      </c>
      <c r="P20" s="62">
        <v>0</v>
      </c>
      <c r="Q20" s="17">
        <f t="shared" si="7"/>
        <v>0</v>
      </c>
      <c r="R20" s="18" t="e">
        <f>+(Q20/N20)</f>
        <v>#DIV/0!</v>
      </c>
      <c r="S20" s="68">
        <v>0</v>
      </c>
      <c r="T20" s="25">
        <f t="shared" si="5"/>
        <v>0</v>
      </c>
      <c r="U20" s="13"/>
    </row>
    <row r="21" spans="4:21" ht="40.950000000000003" hidden="1" customHeight="1" thickBot="1" x14ac:dyDescent="0.4">
      <c r="D21" s="26"/>
      <c r="E21" s="27"/>
      <c r="F21" s="28"/>
      <c r="G21" s="29"/>
      <c r="H21" s="48"/>
      <c r="I21" s="87"/>
      <c r="J21" s="66"/>
      <c r="K21" s="30"/>
      <c r="L21" s="31"/>
      <c r="M21" s="32"/>
      <c r="N21" s="33"/>
      <c r="O21" s="34"/>
      <c r="P21" s="35"/>
      <c r="Q21" s="36"/>
      <c r="R21" s="37"/>
      <c r="S21" s="38"/>
      <c r="T21" s="39"/>
      <c r="U21" s="1"/>
    </row>
    <row r="22" spans="4:21" ht="30" customHeight="1" thickBot="1" x14ac:dyDescent="0.35">
      <c r="D22" s="53" t="s">
        <v>19</v>
      </c>
      <c r="E22" s="40">
        <f>SUM(E10:E20)</f>
        <v>61.1</v>
      </c>
      <c r="F22" s="20">
        <f>+(E22/$E$22)</f>
        <v>1</v>
      </c>
      <c r="G22" s="49">
        <f>SUM(G10:G20)</f>
        <v>541602</v>
      </c>
      <c r="H22" s="50">
        <f>SUM(H10:H20)</f>
        <v>196643</v>
      </c>
      <c r="I22" s="43">
        <f>SUM(I10:I20)</f>
        <v>738245</v>
      </c>
      <c r="J22" s="82">
        <f>SUM(J10:J20)</f>
        <v>1</v>
      </c>
      <c r="K22" s="69">
        <v>45000</v>
      </c>
      <c r="L22" s="96">
        <f>+(K22*0.12)</f>
        <v>5400</v>
      </c>
      <c r="M22" s="70">
        <v>36000</v>
      </c>
      <c r="N22" s="41">
        <f>SUM(N10:N20)</f>
        <v>86400</v>
      </c>
      <c r="O22" s="42">
        <f>SUM(O10:O20)</f>
        <v>379121.4</v>
      </c>
      <c r="P22" s="43">
        <f>SUM(P10:P20)</f>
        <v>481141</v>
      </c>
      <c r="Q22" s="44">
        <f>SUM(Q10:Q20)</f>
        <v>591384</v>
      </c>
      <c r="R22" s="45">
        <f>+(Q22/N22)</f>
        <v>6.8447222222222219</v>
      </c>
      <c r="S22" s="46">
        <f>SUM(S10:S20)</f>
        <v>150000</v>
      </c>
      <c r="T22" s="51">
        <f>+(S22-N22)</f>
        <v>63600</v>
      </c>
      <c r="U22" s="1"/>
    </row>
    <row r="23" spans="4:21" s="106" customFormat="1" ht="25.2" customHeight="1" thickTop="1" x14ac:dyDescent="0.3">
      <c r="D23" s="97" t="s">
        <v>42</v>
      </c>
      <c r="E23" s="98"/>
      <c r="F23" s="99"/>
      <c r="G23" s="100"/>
      <c r="H23" s="100"/>
      <c r="I23" s="100"/>
      <c r="J23" s="101"/>
      <c r="K23" s="102"/>
      <c r="L23" s="103"/>
      <c r="M23" s="102"/>
      <c r="N23" s="100"/>
      <c r="O23" s="100"/>
      <c r="P23" s="100"/>
      <c r="Q23" s="100"/>
      <c r="R23" s="104"/>
      <c r="S23" s="100"/>
      <c r="T23" s="100"/>
      <c r="U23" s="105"/>
    </row>
    <row r="24" spans="4:21" s="106" customFormat="1" ht="20.399999999999999" customHeight="1" x14ac:dyDescent="0.3">
      <c r="D24" s="97" t="s">
        <v>44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/>
      <c r="P24" s="109"/>
      <c r="Q24" s="110"/>
      <c r="R24" s="111"/>
      <c r="S24" s="112"/>
      <c r="T24" s="113"/>
      <c r="U24" s="105"/>
    </row>
    <row r="25" spans="4:21" s="106" customFormat="1" ht="18" customHeight="1" x14ac:dyDescent="0.3">
      <c r="D25" s="107" t="s">
        <v>45</v>
      </c>
      <c r="K25" s="107"/>
      <c r="L25" s="107"/>
      <c r="M25" s="107"/>
      <c r="N25" s="107"/>
      <c r="O25" s="107"/>
      <c r="P25" s="107"/>
      <c r="Q25" s="110"/>
      <c r="R25" s="111"/>
      <c r="S25" s="105"/>
      <c r="T25" s="113"/>
      <c r="U25" s="105"/>
    </row>
    <row r="26" spans="4:21" s="106" customFormat="1" ht="42" customHeight="1" x14ac:dyDescent="0.3">
      <c r="D26" s="117" t="s">
        <v>40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05"/>
      <c r="T26" s="105"/>
      <c r="U26" s="105"/>
    </row>
    <row r="27" spans="4:21" s="106" customFormat="1" ht="17.399999999999999" x14ac:dyDescent="0.3">
      <c r="D27" s="97"/>
    </row>
    <row r="28" spans="4:21" ht="17.399999999999999" x14ac:dyDescent="0.3">
      <c r="D28" s="47"/>
    </row>
    <row r="29" spans="4:21" x14ac:dyDescent="0.3">
      <c r="D29" s="1"/>
    </row>
    <row r="30" spans="4:21" x14ac:dyDescent="0.3">
      <c r="D30" s="1"/>
    </row>
    <row r="31" spans="4:21" x14ac:dyDescent="0.3">
      <c r="D31" s="1"/>
    </row>
  </sheetData>
  <customSheetViews>
    <customSheetView guid="{B994AD4C-FB02-45D3-BAF5-9093A09C6000}" scale="70" showGridLines="0" fitToPage="1" hiddenRows="1">
      <pane ySplit="7" topLeftCell="A20" activePane="bottomLeft" state="frozen"/>
      <selection pane="bottomLeft" activeCell="D23" sqref="D23:R23"/>
      <pageMargins left="0.7" right="0.7" top="0.75" bottom="0.75" header="0.3" footer="0.3"/>
      <pageSetup scale="42" orientation="landscape" r:id="rId1"/>
      <headerFooter>
        <oddHeader>&amp;LStatement of ROI as of &amp;D&amp;C&amp;"-,Bold"&amp;18THO INTERIM ROI REPORT</oddHeader>
        <oddFooter>&amp;L&amp;D  &amp;T&amp;CPage &amp;P of &amp;N
&amp;R&amp;F  &amp;A</oddFooter>
      </headerFooter>
    </customSheetView>
  </customSheetViews>
  <mergeCells count="6">
    <mergeCell ref="I2:Q3"/>
    <mergeCell ref="T5:T6"/>
    <mergeCell ref="D26:R26"/>
    <mergeCell ref="D5:O7"/>
    <mergeCell ref="P7:S7"/>
    <mergeCell ref="P5:S6"/>
  </mergeCells>
  <pageMargins left="0.7" right="0.7" top="0.75" bottom="0.75" header="0.3" footer="0.3"/>
  <pageSetup scale="41" orientation="landscape" r:id="rId2"/>
  <headerFooter>
    <oddHeader>&amp;LStatement of ROI as of &amp;D&amp;C&amp;"-,Bold"&amp;18THO INTERIM ROI REPORT</oddHeader>
    <oddFooter>&amp;L&amp;D  &amp;T&amp;CPage &amp;P of &amp;N
&amp;R&amp;F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U31"/>
  <sheetViews>
    <sheetView showGridLines="0" zoomScale="40" zoomScaleNormal="40" workbookViewId="0">
      <pane ySplit="9" topLeftCell="A10" activePane="bottomLeft" state="frozen"/>
      <selection pane="bottomLeft" activeCell="X13" sqref="X13"/>
    </sheetView>
  </sheetViews>
  <sheetFormatPr defaultRowHeight="14.4" x14ac:dyDescent="0.3"/>
  <cols>
    <col min="1" max="1" width="3.5546875" customWidth="1"/>
    <col min="2" max="2" width="2.33203125" customWidth="1"/>
    <col min="3" max="3" width="2.88671875" customWidth="1"/>
    <col min="4" max="4" width="28.33203125" customWidth="1"/>
    <col min="5" max="6" width="13" customWidth="1"/>
    <col min="7" max="8" width="14.88671875" customWidth="1"/>
    <col min="9" max="9" width="16.33203125" customWidth="1"/>
    <col min="10" max="10" width="15.33203125" customWidth="1"/>
    <col min="11" max="11" width="15" customWidth="1"/>
    <col min="12" max="12" width="14.109375" customWidth="1"/>
    <col min="13" max="16" width="16.44140625" customWidth="1"/>
    <col min="17" max="17" width="20.5546875" customWidth="1"/>
    <col min="18" max="18" width="16.109375" customWidth="1"/>
    <col min="19" max="20" width="16.33203125" customWidth="1"/>
    <col min="21" max="21" width="7.5546875" customWidth="1"/>
  </cols>
  <sheetData>
    <row r="2" spans="4:21" x14ac:dyDescent="0.3">
      <c r="I2" s="114" t="s">
        <v>41</v>
      </c>
      <c r="J2" s="114"/>
      <c r="K2" s="114"/>
      <c r="L2" s="114"/>
      <c r="M2" s="114"/>
      <c r="N2" s="114"/>
      <c r="O2" s="114"/>
      <c r="P2" s="114"/>
      <c r="Q2" s="114"/>
    </row>
    <row r="3" spans="4:21" x14ac:dyDescent="0.3">
      <c r="H3" s="52"/>
      <c r="I3" s="114"/>
      <c r="J3" s="114"/>
      <c r="K3" s="114"/>
      <c r="L3" s="114"/>
      <c r="M3" s="114"/>
      <c r="N3" s="114"/>
      <c r="O3" s="114"/>
      <c r="P3" s="114"/>
      <c r="Q3" s="114"/>
    </row>
    <row r="5" spans="4:21" ht="19.95" customHeight="1" x14ac:dyDescent="0.3">
      <c r="D5" s="118" t="s">
        <v>43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20"/>
      <c r="P5" s="130" t="s">
        <v>35</v>
      </c>
      <c r="Q5" s="131"/>
      <c r="R5" s="131"/>
      <c r="S5" s="132"/>
      <c r="T5" s="115" t="s">
        <v>2</v>
      </c>
    </row>
    <row r="6" spans="4:21" ht="19.95" customHeight="1" x14ac:dyDescent="0.3">
      <c r="D6" s="121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  <c r="P6" s="133"/>
      <c r="Q6" s="134"/>
      <c r="R6" s="134"/>
      <c r="S6" s="135"/>
      <c r="T6" s="116"/>
    </row>
    <row r="7" spans="4:21" ht="40.200000000000003" customHeight="1" thickBot="1" x14ac:dyDescent="0.35"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  <c r="P7" s="127" t="s">
        <v>46</v>
      </c>
      <c r="Q7" s="128"/>
      <c r="R7" s="128"/>
      <c r="S7" s="129"/>
      <c r="T7" s="80">
        <v>0.3</v>
      </c>
    </row>
    <row r="8" spans="4:21" ht="39.75" customHeight="1" x14ac:dyDescent="0.3">
      <c r="D8" s="92"/>
      <c r="E8" s="93" t="s">
        <v>0</v>
      </c>
      <c r="F8" s="76" t="s">
        <v>1</v>
      </c>
      <c r="G8" s="76" t="s">
        <v>2</v>
      </c>
      <c r="H8" s="76" t="s">
        <v>3</v>
      </c>
      <c r="I8" s="76" t="s">
        <v>4</v>
      </c>
      <c r="J8" s="76" t="s">
        <v>5</v>
      </c>
      <c r="K8" s="76" t="s">
        <v>6</v>
      </c>
      <c r="L8" s="76" t="s">
        <v>7</v>
      </c>
      <c r="M8" s="76" t="s">
        <v>8</v>
      </c>
      <c r="N8" s="76" t="s">
        <v>9</v>
      </c>
      <c r="O8" s="77" t="s">
        <v>10</v>
      </c>
      <c r="P8" s="77" t="s">
        <v>11</v>
      </c>
      <c r="Q8" s="77" t="s">
        <v>12</v>
      </c>
      <c r="R8" s="77" t="s">
        <v>13</v>
      </c>
      <c r="S8" s="78" t="s">
        <v>14</v>
      </c>
      <c r="T8" s="79" t="s">
        <v>15</v>
      </c>
      <c r="U8" s="1"/>
    </row>
    <row r="9" spans="4:21" ht="115.5" customHeight="1" thickBot="1" x14ac:dyDescent="0.35">
      <c r="D9" s="2" t="s">
        <v>16</v>
      </c>
      <c r="E9" s="72" t="s">
        <v>28</v>
      </c>
      <c r="F9" s="3" t="s">
        <v>22</v>
      </c>
      <c r="G9" s="71" t="s">
        <v>37</v>
      </c>
      <c r="H9" s="72" t="s">
        <v>33</v>
      </c>
      <c r="I9" s="9" t="s">
        <v>38</v>
      </c>
      <c r="J9" s="64" t="s">
        <v>34</v>
      </c>
      <c r="K9" s="4" t="s">
        <v>17</v>
      </c>
      <c r="L9" s="5" t="s">
        <v>21</v>
      </c>
      <c r="M9" s="6" t="s">
        <v>29</v>
      </c>
      <c r="N9" s="7" t="s">
        <v>30</v>
      </c>
      <c r="O9" s="8" t="s">
        <v>20</v>
      </c>
      <c r="P9" s="81" t="s">
        <v>36</v>
      </c>
      <c r="Q9" s="10" t="s">
        <v>39</v>
      </c>
      <c r="R9" s="11" t="s">
        <v>18</v>
      </c>
      <c r="S9" s="73" t="s">
        <v>31</v>
      </c>
      <c r="T9" s="12" t="s">
        <v>32</v>
      </c>
      <c r="U9" s="13"/>
    </row>
    <row r="10" spans="4:21" ht="70.2" customHeight="1" x14ac:dyDescent="0.3">
      <c r="D10" s="94" t="s">
        <v>23</v>
      </c>
      <c r="E10" s="54">
        <v>4</v>
      </c>
      <c r="F10" s="14">
        <f t="shared" ref="F10:F19" si="0">+(E10/$E$22)</f>
        <v>6.5466448445171854E-2</v>
      </c>
      <c r="G10" s="57">
        <v>62000</v>
      </c>
      <c r="H10" s="61">
        <v>78000</v>
      </c>
      <c r="I10" s="83">
        <f>+(G10)+H10</f>
        <v>140000</v>
      </c>
      <c r="J10" s="65">
        <f>+(I10/$I$22)</f>
        <v>0.1896389410019709</v>
      </c>
      <c r="K10" s="88">
        <f t="shared" ref="K10:K20" si="1">IF($T$5="E",$J10*K$22,(($P10+$H10)/(P$22+H$22)*K$22))</f>
        <v>8817.4329875004423</v>
      </c>
      <c r="L10" s="89">
        <f t="shared" ref="L10:M20" si="2">IF($T$5="E",$J10*L$22,(($P10+$H10)/($P$22+$H$22)*L$22))</f>
        <v>1058.0919585000531</v>
      </c>
      <c r="M10" s="89">
        <f t="shared" si="2"/>
        <v>7053.9463900003539</v>
      </c>
      <c r="N10" s="15">
        <f>SUM(K10:M10)</f>
        <v>16929.47133600085</v>
      </c>
      <c r="O10" s="16">
        <f>+(G10*(1-$T$7))</f>
        <v>43400</v>
      </c>
      <c r="P10" s="62">
        <v>54807</v>
      </c>
      <c r="Q10" s="17">
        <f>IF($T$5="E",O10+H10-N10,P10+H10-N10)</f>
        <v>115877.52866399915</v>
      </c>
      <c r="R10" s="18">
        <f>+(Q10/N10)</f>
        <v>6.8447222222222219</v>
      </c>
      <c r="S10" s="67">
        <v>20000</v>
      </c>
      <c r="T10" s="19">
        <f>+(S10-N10)</f>
        <v>3070.52866399915</v>
      </c>
      <c r="U10" s="13"/>
    </row>
    <row r="11" spans="4:21" ht="70.2" customHeight="1" x14ac:dyDescent="0.3">
      <c r="D11" s="94" t="s">
        <v>24</v>
      </c>
      <c r="E11" s="55">
        <v>1.4</v>
      </c>
      <c r="F11" s="20">
        <f t="shared" si="0"/>
        <v>2.2913256955810146E-2</v>
      </c>
      <c r="G11" s="58">
        <v>2000</v>
      </c>
      <c r="H11" s="62">
        <v>3200</v>
      </c>
      <c r="I11" s="84">
        <f>+(G11)+H11</f>
        <v>5200</v>
      </c>
      <c r="J11" s="65">
        <f t="shared" ref="J11:J20" si="3">+(I11/$I$22)</f>
        <v>7.0437320943589187E-3</v>
      </c>
      <c r="K11" s="90">
        <f t="shared" si="1"/>
        <v>358.58769165397825</v>
      </c>
      <c r="L11" s="91">
        <f t="shared" si="2"/>
        <v>43.030522998477394</v>
      </c>
      <c r="M11" s="91">
        <f t="shared" si="2"/>
        <v>286.87015332318265</v>
      </c>
      <c r="N11" s="15">
        <f>SUM(K11:M11)</f>
        <v>688.48836797563831</v>
      </c>
      <c r="O11" s="16">
        <f t="shared" ref="O11:O19" si="4">+(G11*(1-$T$7))</f>
        <v>1400</v>
      </c>
      <c r="P11" s="62">
        <v>2201</v>
      </c>
      <c r="Q11" s="17">
        <f>IF($T$5="E",O11+H11-N11,P11+H11-N11)</f>
        <v>4712.5116320243615</v>
      </c>
      <c r="R11" s="18">
        <f>+(Q11/N11)</f>
        <v>6.844722222222221</v>
      </c>
      <c r="S11" s="67">
        <v>20000</v>
      </c>
      <c r="T11" s="19">
        <f t="shared" ref="T11:T20" si="5">+(S11-N11)</f>
        <v>19311.511632024361</v>
      </c>
      <c r="U11" s="1"/>
    </row>
    <row r="12" spans="4:21" ht="70.2" customHeight="1" x14ac:dyDescent="0.3">
      <c r="D12" s="94" t="s">
        <v>25</v>
      </c>
      <c r="E12" s="56">
        <v>10.3</v>
      </c>
      <c r="F12" s="20">
        <f t="shared" si="0"/>
        <v>0.16857610474631751</v>
      </c>
      <c r="G12" s="59">
        <v>284000</v>
      </c>
      <c r="H12" s="62">
        <v>43</v>
      </c>
      <c r="I12" s="85">
        <f t="shared" ref="I12:I20" si="6">+(G12)+H12</f>
        <v>284043</v>
      </c>
      <c r="J12" s="65">
        <f t="shared" si="3"/>
        <v>0.38475438370730586</v>
      </c>
      <c r="K12" s="90">
        <f t="shared" si="1"/>
        <v>17804.366877943416</v>
      </c>
      <c r="L12" s="91">
        <f t="shared" si="2"/>
        <v>2136.5240253532097</v>
      </c>
      <c r="M12" s="91">
        <f t="shared" si="2"/>
        <v>14243.493502354733</v>
      </c>
      <c r="N12" s="15">
        <f>SUM(K12:M12)</f>
        <v>34184.384405651363</v>
      </c>
      <c r="O12" s="16">
        <f t="shared" si="4"/>
        <v>198800</v>
      </c>
      <c r="P12" s="62">
        <v>268124</v>
      </c>
      <c r="Q12" s="17">
        <f t="shared" ref="Q12:Q20" si="7">IF($T$5="E",O12+H12-N12,P12+H12-N12)</f>
        <v>233982.61559434864</v>
      </c>
      <c r="R12" s="18">
        <f>+(Q12/N12)</f>
        <v>6.844722222222221</v>
      </c>
      <c r="S12" s="67">
        <v>40000</v>
      </c>
      <c r="T12" s="19">
        <f t="shared" si="5"/>
        <v>5815.6155943486374</v>
      </c>
      <c r="U12" s="1"/>
    </row>
    <row r="13" spans="4:21" ht="70.2" customHeight="1" x14ac:dyDescent="0.3">
      <c r="D13" s="94" t="s">
        <v>26</v>
      </c>
      <c r="E13" s="56">
        <v>9.4</v>
      </c>
      <c r="F13" s="20">
        <f t="shared" si="0"/>
        <v>0.15384615384615385</v>
      </c>
      <c r="G13" s="59">
        <v>45000</v>
      </c>
      <c r="H13" s="62">
        <v>3400</v>
      </c>
      <c r="I13" s="85">
        <f t="shared" si="6"/>
        <v>48400</v>
      </c>
      <c r="J13" s="65">
        <f t="shared" si="3"/>
        <v>6.5560891032109936E-2</v>
      </c>
      <c r="K13" s="90">
        <f t="shared" si="1"/>
        <v>1819.7611628483412</v>
      </c>
      <c r="L13" s="91">
        <f t="shared" si="2"/>
        <v>218.37133954180095</v>
      </c>
      <c r="M13" s="91">
        <f t="shared" si="2"/>
        <v>1455.808930278673</v>
      </c>
      <c r="N13" s="15">
        <f>SUM(K13:M13)</f>
        <v>3493.9414326688152</v>
      </c>
      <c r="O13" s="16">
        <f t="shared" si="4"/>
        <v>31499.999999999996</v>
      </c>
      <c r="P13" s="62">
        <v>24009</v>
      </c>
      <c r="Q13" s="17">
        <f t="shared" si="7"/>
        <v>23915.058567331183</v>
      </c>
      <c r="R13" s="18">
        <f t="shared" ref="R13:R19" si="8">+(Q13/N13)</f>
        <v>6.844722222222221</v>
      </c>
      <c r="S13" s="67">
        <v>30000</v>
      </c>
      <c r="T13" s="19">
        <f t="shared" si="5"/>
        <v>26506.058567331183</v>
      </c>
      <c r="U13" s="1"/>
    </row>
    <row r="14" spans="4:21" ht="70.2" customHeight="1" x14ac:dyDescent="0.3">
      <c r="D14" s="94" t="s">
        <v>27</v>
      </c>
      <c r="E14" s="56">
        <f>+(36*12)/12</f>
        <v>36</v>
      </c>
      <c r="F14" s="20">
        <f t="shared" si="0"/>
        <v>0.58919803600654663</v>
      </c>
      <c r="G14" s="59">
        <v>148602</v>
      </c>
      <c r="H14" s="62">
        <v>112000</v>
      </c>
      <c r="I14" s="85">
        <f t="shared" si="6"/>
        <v>260602</v>
      </c>
      <c r="J14" s="65">
        <f t="shared" si="3"/>
        <v>0.3530020521642544</v>
      </c>
      <c r="K14" s="90">
        <f t="shared" si="1"/>
        <v>16199.851280053821</v>
      </c>
      <c r="L14" s="91">
        <f t="shared" si="2"/>
        <v>1943.9821536064585</v>
      </c>
      <c r="M14" s="91">
        <f t="shared" si="2"/>
        <v>12959.881024043058</v>
      </c>
      <c r="N14" s="15">
        <f t="shared" ref="N14:N19" si="9">SUM(K14:M14)</f>
        <v>31103.714457703336</v>
      </c>
      <c r="O14" s="16">
        <f t="shared" si="4"/>
        <v>104021.4</v>
      </c>
      <c r="P14" s="62">
        <v>132000</v>
      </c>
      <c r="Q14" s="17">
        <f t="shared" si="7"/>
        <v>212896.28554229665</v>
      </c>
      <c r="R14" s="18">
        <f t="shared" si="8"/>
        <v>6.8447222222222228</v>
      </c>
      <c r="S14" s="67">
        <v>40000</v>
      </c>
      <c r="T14" s="19">
        <f t="shared" si="5"/>
        <v>8896.2855422966641</v>
      </c>
      <c r="U14" s="1"/>
    </row>
    <row r="15" spans="4:21" ht="70.2" customHeight="1" x14ac:dyDescent="0.3">
      <c r="D15" s="95"/>
      <c r="E15" s="56"/>
      <c r="F15" s="20">
        <f t="shared" si="0"/>
        <v>0</v>
      </c>
      <c r="G15" s="59"/>
      <c r="H15" s="62"/>
      <c r="I15" s="85">
        <f t="shared" si="6"/>
        <v>0</v>
      </c>
      <c r="J15" s="65">
        <f t="shared" si="3"/>
        <v>0</v>
      </c>
      <c r="K15" s="90">
        <f t="shared" si="1"/>
        <v>0</v>
      </c>
      <c r="L15" s="91">
        <f t="shared" si="2"/>
        <v>0</v>
      </c>
      <c r="M15" s="91">
        <f t="shared" si="2"/>
        <v>0</v>
      </c>
      <c r="N15" s="15">
        <f t="shared" si="9"/>
        <v>0</v>
      </c>
      <c r="O15" s="16">
        <f t="shared" si="4"/>
        <v>0</v>
      </c>
      <c r="P15" s="62">
        <v>0</v>
      </c>
      <c r="Q15" s="17">
        <f t="shared" si="7"/>
        <v>0</v>
      </c>
      <c r="R15" s="18" t="e">
        <f t="shared" si="8"/>
        <v>#DIV/0!</v>
      </c>
      <c r="S15" s="67">
        <v>0</v>
      </c>
      <c r="T15" s="19">
        <f t="shared" si="5"/>
        <v>0</v>
      </c>
      <c r="U15" s="13"/>
    </row>
    <row r="16" spans="4:21" ht="70.2" customHeight="1" x14ac:dyDescent="0.3">
      <c r="D16" s="94"/>
      <c r="E16" s="56"/>
      <c r="F16" s="20">
        <f>+(E16/$E$22)</f>
        <v>0</v>
      </c>
      <c r="G16" s="59"/>
      <c r="H16" s="62"/>
      <c r="I16" s="85">
        <f t="shared" si="6"/>
        <v>0</v>
      </c>
      <c r="J16" s="65">
        <f t="shared" si="3"/>
        <v>0</v>
      </c>
      <c r="K16" s="90">
        <f t="shared" si="1"/>
        <v>0</v>
      </c>
      <c r="L16" s="91">
        <f t="shared" si="2"/>
        <v>0</v>
      </c>
      <c r="M16" s="91">
        <f t="shared" si="2"/>
        <v>0</v>
      </c>
      <c r="N16" s="15">
        <f t="shared" si="9"/>
        <v>0</v>
      </c>
      <c r="O16" s="16">
        <f t="shared" si="4"/>
        <v>0</v>
      </c>
      <c r="P16" s="62">
        <v>0</v>
      </c>
      <c r="Q16" s="17">
        <f t="shared" si="7"/>
        <v>0</v>
      </c>
      <c r="R16" s="18" t="e">
        <f t="shared" si="8"/>
        <v>#DIV/0!</v>
      </c>
      <c r="S16" s="67">
        <v>0</v>
      </c>
      <c r="T16" s="19">
        <f t="shared" si="5"/>
        <v>0</v>
      </c>
      <c r="U16" s="1"/>
    </row>
    <row r="17" spans="4:21" ht="70.2" customHeight="1" x14ac:dyDescent="0.3">
      <c r="D17" s="94"/>
      <c r="E17" s="56"/>
      <c r="F17" s="20">
        <f t="shared" si="0"/>
        <v>0</v>
      </c>
      <c r="G17" s="59"/>
      <c r="H17" s="62"/>
      <c r="I17" s="85">
        <f t="shared" si="6"/>
        <v>0</v>
      </c>
      <c r="J17" s="65">
        <f t="shared" si="3"/>
        <v>0</v>
      </c>
      <c r="K17" s="90">
        <f t="shared" si="1"/>
        <v>0</v>
      </c>
      <c r="L17" s="91">
        <f t="shared" si="2"/>
        <v>0</v>
      </c>
      <c r="M17" s="91">
        <f t="shared" si="2"/>
        <v>0</v>
      </c>
      <c r="N17" s="21">
        <f>SUM(K17:M17)</f>
        <v>0</v>
      </c>
      <c r="O17" s="22">
        <f t="shared" si="4"/>
        <v>0</v>
      </c>
      <c r="P17" s="62">
        <v>0</v>
      </c>
      <c r="Q17" s="17">
        <f t="shared" si="7"/>
        <v>0</v>
      </c>
      <c r="R17" s="18" t="e">
        <f t="shared" si="8"/>
        <v>#DIV/0!</v>
      </c>
      <c r="S17" s="67">
        <v>0</v>
      </c>
      <c r="T17" s="19">
        <f t="shared" si="5"/>
        <v>0</v>
      </c>
      <c r="U17" s="1"/>
    </row>
    <row r="18" spans="4:21" ht="70.2" customHeight="1" x14ac:dyDescent="0.3">
      <c r="D18" s="94"/>
      <c r="E18" s="56"/>
      <c r="F18" s="20">
        <f t="shared" si="0"/>
        <v>0</v>
      </c>
      <c r="G18" s="59"/>
      <c r="H18" s="62"/>
      <c r="I18" s="85">
        <f t="shared" si="6"/>
        <v>0</v>
      </c>
      <c r="J18" s="65">
        <f t="shared" si="3"/>
        <v>0</v>
      </c>
      <c r="K18" s="90">
        <f t="shared" si="1"/>
        <v>0</v>
      </c>
      <c r="L18" s="91">
        <f t="shared" si="2"/>
        <v>0</v>
      </c>
      <c r="M18" s="91">
        <f t="shared" si="2"/>
        <v>0</v>
      </c>
      <c r="N18" s="21">
        <f t="shared" si="9"/>
        <v>0</v>
      </c>
      <c r="O18" s="22">
        <f t="shared" si="4"/>
        <v>0</v>
      </c>
      <c r="P18" s="62">
        <v>0</v>
      </c>
      <c r="Q18" s="17">
        <f t="shared" si="7"/>
        <v>0</v>
      </c>
      <c r="R18" s="18" t="e">
        <f t="shared" si="8"/>
        <v>#DIV/0!</v>
      </c>
      <c r="S18" s="67">
        <v>0</v>
      </c>
      <c r="T18" s="19">
        <f t="shared" si="5"/>
        <v>0</v>
      </c>
      <c r="U18" s="1"/>
    </row>
    <row r="19" spans="4:21" ht="70.2" customHeight="1" x14ac:dyDescent="0.3">
      <c r="D19" s="94"/>
      <c r="E19" s="56"/>
      <c r="F19" s="20">
        <f t="shared" si="0"/>
        <v>0</v>
      </c>
      <c r="G19" s="60"/>
      <c r="H19" s="62"/>
      <c r="I19" s="85">
        <f t="shared" si="6"/>
        <v>0</v>
      </c>
      <c r="J19" s="65">
        <f t="shared" si="3"/>
        <v>0</v>
      </c>
      <c r="K19" s="90">
        <f t="shared" si="1"/>
        <v>0</v>
      </c>
      <c r="L19" s="91">
        <f t="shared" si="2"/>
        <v>0</v>
      </c>
      <c r="M19" s="91">
        <f t="shared" si="2"/>
        <v>0</v>
      </c>
      <c r="N19" s="21">
        <f t="shared" si="9"/>
        <v>0</v>
      </c>
      <c r="O19" s="22">
        <f t="shared" si="4"/>
        <v>0</v>
      </c>
      <c r="P19" s="62">
        <v>0</v>
      </c>
      <c r="Q19" s="17">
        <f t="shared" si="7"/>
        <v>0</v>
      </c>
      <c r="R19" s="18" t="e">
        <f t="shared" si="8"/>
        <v>#DIV/0!</v>
      </c>
      <c r="S19" s="67">
        <v>0</v>
      </c>
      <c r="T19" s="19">
        <f t="shared" si="5"/>
        <v>0</v>
      </c>
      <c r="U19" s="23"/>
    </row>
    <row r="20" spans="4:21" ht="70.2" customHeight="1" thickBot="1" x14ac:dyDescent="0.35">
      <c r="D20" s="94"/>
      <c r="E20" s="56"/>
      <c r="F20" s="24">
        <f>+(E20/$E$22)</f>
        <v>0</v>
      </c>
      <c r="G20" s="60"/>
      <c r="H20" s="63"/>
      <c r="I20" s="86">
        <f t="shared" si="6"/>
        <v>0</v>
      </c>
      <c r="J20" s="65">
        <f t="shared" si="3"/>
        <v>0</v>
      </c>
      <c r="K20" s="90">
        <f t="shared" si="1"/>
        <v>0</v>
      </c>
      <c r="L20" s="91">
        <f t="shared" si="2"/>
        <v>0</v>
      </c>
      <c r="M20" s="91">
        <f t="shared" si="2"/>
        <v>0</v>
      </c>
      <c r="N20" s="15">
        <f>SUM(K20:M20)</f>
        <v>0</v>
      </c>
      <c r="O20" s="16">
        <f>+(G20*(1-$T$7))</f>
        <v>0</v>
      </c>
      <c r="P20" s="62">
        <v>0</v>
      </c>
      <c r="Q20" s="17">
        <f t="shared" si="7"/>
        <v>0</v>
      </c>
      <c r="R20" s="18" t="e">
        <f>+(Q20/N20)</f>
        <v>#DIV/0!</v>
      </c>
      <c r="S20" s="68">
        <v>0</v>
      </c>
      <c r="T20" s="25">
        <f t="shared" si="5"/>
        <v>0</v>
      </c>
      <c r="U20" s="13"/>
    </row>
    <row r="21" spans="4:21" ht="40.950000000000003" hidden="1" customHeight="1" thickBot="1" x14ac:dyDescent="0.4">
      <c r="D21" s="26"/>
      <c r="E21" s="27"/>
      <c r="F21" s="28"/>
      <c r="G21" s="29"/>
      <c r="H21" s="48"/>
      <c r="I21" s="87"/>
      <c r="J21" s="66"/>
      <c r="K21" s="30"/>
      <c r="L21" s="31"/>
      <c r="M21" s="32"/>
      <c r="N21" s="33"/>
      <c r="O21" s="34"/>
      <c r="P21" s="35"/>
      <c r="Q21" s="36"/>
      <c r="R21" s="37"/>
      <c r="S21" s="38"/>
      <c r="T21" s="39"/>
      <c r="U21" s="1"/>
    </row>
    <row r="22" spans="4:21" ht="30" customHeight="1" thickBot="1" x14ac:dyDescent="0.35">
      <c r="D22" s="53" t="s">
        <v>19</v>
      </c>
      <c r="E22" s="40">
        <f>SUM(E10:E20)</f>
        <v>61.1</v>
      </c>
      <c r="F22" s="20">
        <f>+(E22/$E$22)</f>
        <v>1</v>
      </c>
      <c r="G22" s="49">
        <f>SUM(G10:G20)</f>
        <v>541602</v>
      </c>
      <c r="H22" s="50">
        <f>SUM(H10:H20)</f>
        <v>196643</v>
      </c>
      <c r="I22" s="43">
        <f>SUM(I10:I20)</f>
        <v>738245</v>
      </c>
      <c r="J22" s="82">
        <f>SUM(J10:J20)</f>
        <v>1</v>
      </c>
      <c r="K22" s="69">
        <v>45000</v>
      </c>
      <c r="L22" s="96">
        <f>+(K22*0.12)</f>
        <v>5400</v>
      </c>
      <c r="M22" s="70">
        <v>36000</v>
      </c>
      <c r="N22" s="41">
        <f>SUM(N10:N20)</f>
        <v>86400</v>
      </c>
      <c r="O22" s="42">
        <f>SUM(O10:O20)</f>
        <v>379121.4</v>
      </c>
      <c r="P22" s="43">
        <f>SUM(P10:P20)</f>
        <v>481141</v>
      </c>
      <c r="Q22" s="44">
        <f>SUM(Q10:Q20)</f>
        <v>591384</v>
      </c>
      <c r="R22" s="45">
        <f>+(Q22/N22)</f>
        <v>6.8447222222222219</v>
      </c>
      <c r="S22" s="46">
        <f>SUM(S10:S20)</f>
        <v>150000</v>
      </c>
      <c r="T22" s="51">
        <f>+(S22-N22)</f>
        <v>63600</v>
      </c>
      <c r="U22" s="1"/>
    </row>
    <row r="23" spans="4:21" s="106" customFormat="1" ht="25.2" customHeight="1" thickTop="1" x14ac:dyDescent="0.3">
      <c r="D23" s="97" t="s">
        <v>42</v>
      </c>
      <c r="E23" s="98"/>
      <c r="F23" s="99"/>
      <c r="G23" s="100"/>
      <c r="H23" s="100"/>
      <c r="I23" s="100"/>
      <c r="J23" s="101"/>
      <c r="K23" s="102"/>
      <c r="L23" s="103"/>
      <c r="M23" s="102"/>
      <c r="N23" s="100"/>
      <c r="O23" s="100"/>
      <c r="P23" s="100"/>
      <c r="Q23" s="100"/>
      <c r="R23" s="104"/>
      <c r="S23" s="100"/>
      <c r="T23" s="100"/>
      <c r="U23" s="105"/>
    </row>
    <row r="24" spans="4:21" s="106" customFormat="1" ht="20.399999999999999" customHeight="1" x14ac:dyDescent="0.3">
      <c r="D24" s="97" t="s">
        <v>44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/>
      <c r="P24" s="109"/>
      <c r="Q24" s="110"/>
      <c r="R24" s="111"/>
      <c r="S24" s="112"/>
      <c r="T24" s="113"/>
      <c r="U24" s="105"/>
    </row>
    <row r="25" spans="4:21" s="106" customFormat="1" ht="18" customHeight="1" x14ac:dyDescent="0.3">
      <c r="D25" s="107" t="s">
        <v>45</v>
      </c>
      <c r="K25" s="107"/>
      <c r="L25" s="107"/>
      <c r="M25" s="107"/>
      <c r="N25" s="107"/>
      <c r="O25" s="107"/>
      <c r="P25" s="107"/>
      <c r="Q25" s="110"/>
      <c r="R25" s="111"/>
      <c r="S25" s="105"/>
      <c r="T25" s="113"/>
      <c r="U25" s="105"/>
    </row>
    <row r="26" spans="4:21" s="106" customFormat="1" ht="42" customHeight="1" x14ac:dyDescent="0.3">
      <c r="D26" s="117" t="s">
        <v>40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05"/>
      <c r="T26" s="105"/>
      <c r="U26" s="105"/>
    </row>
    <row r="27" spans="4:21" s="106" customFormat="1" ht="17.399999999999999" x14ac:dyDescent="0.3">
      <c r="D27" s="97"/>
    </row>
    <row r="28" spans="4:21" ht="17.399999999999999" x14ac:dyDescent="0.3">
      <c r="D28" s="47"/>
    </row>
    <row r="29" spans="4:21" x14ac:dyDescent="0.3">
      <c r="D29" s="1"/>
    </row>
    <row r="30" spans="4:21" x14ac:dyDescent="0.3">
      <c r="D30" s="1"/>
    </row>
    <row r="31" spans="4:21" x14ac:dyDescent="0.3">
      <c r="D31" s="1"/>
    </row>
  </sheetData>
  <sheetProtection algorithmName="SHA-512" hashValue="icmmmgzDo4kzsUoB5yLcCYGPJNx5aZXOqUfIGL2kerMyE8gqdzd8dqljROL590I+p1fNZaj9rEURlOZCjZ9AvQ==" saltValue="P4DJIG9EJ3HFF6wNMxaJGg==" spinCount="100000" sheet="1" objects="1" scenarios="1" selectLockedCells="1" selectUnlockedCells="1"/>
  <mergeCells count="6">
    <mergeCell ref="D26:R26"/>
    <mergeCell ref="I2:Q3"/>
    <mergeCell ref="D5:O7"/>
    <mergeCell ref="P5:S6"/>
    <mergeCell ref="T5:T6"/>
    <mergeCell ref="P7:S7"/>
  </mergeCells>
  <pageMargins left="0.7" right="0.7" top="0.75" bottom="0.75" header="0.3" footer="0.3"/>
  <pageSetup scale="41" orientation="landscape" r:id="rId1"/>
  <headerFooter>
    <oddHeader>&amp;LStatement of ROI as of &amp;D&amp;C&amp;"-,Bold"&amp;18THO INTERIM ROI REPORT</oddHeader>
    <oddFooter>&amp;L&amp;D  &amp;T&amp;CPage &amp;P of &amp;N
&amp;R&amp;F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I15" sqref="I1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ROI Template</vt:lpstr>
      <vt:lpstr>ROI Template-LOCKED</vt:lpstr>
      <vt:lpstr>Sheet1</vt:lpstr>
      <vt:lpstr>Instructions!Print_Area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Doneg McDonough</dc:creator>
  <cp:lastModifiedBy>Doneg McDonough</cp:lastModifiedBy>
  <cp:lastPrinted>2015-08-03T14:59:53Z</cp:lastPrinted>
  <dcterms:created xsi:type="dcterms:W3CDTF">2015-07-29T19:47:27Z</dcterms:created>
  <dcterms:modified xsi:type="dcterms:W3CDTF">2015-08-03T15:00:08Z</dcterms:modified>
</cp:coreProperties>
</file>